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'Arkusz1'!$A$1:$M$146</definedName>
  </definedNames>
  <calcPr fullCalcOnLoad="1"/>
</workbook>
</file>

<file path=xl/sharedStrings.xml><?xml version="1.0" encoding="utf-8"?>
<sst xmlns="http://schemas.openxmlformats.org/spreadsheetml/2006/main" count="150" uniqueCount="61">
  <si>
    <t>Lp</t>
  </si>
  <si>
    <t xml:space="preserve">Nazwa i cel </t>
  </si>
  <si>
    <t>jednostka odpowiedzialna</t>
  </si>
  <si>
    <t>okres realizacji 
(w wierszu program/umowa)</t>
  </si>
  <si>
    <t>łączne nakłady finansowe</t>
  </si>
  <si>
    <t>limity wydatków w poszczególnych latach (wszystkie lata)</t>
  </si>
  <si>
    <t>Limit zobowiązań</t>
  </si>
  <si>
    <t>Od</t>
  </si>
  <si>
    <t>Do</t>
  </si>
  <si>
    <t>n…..+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</si>
  <si>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</si>
  <si>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</si>
  <si>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</si>
  <si>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</si>
  <si>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</si>
  <si>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</si>
  <si>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</si>
  <si>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Urząd Miejski</t>
  </si>
  <si>
    <t>…………….</t>
  </si>
  <si>
    <r>
      <t xml:space="preserve">Program nr </t>
    </r>
    <r>
      <rPr>
        <b/>
        <i/>
        <sz val="11"/>
        <color indexed="8"/>
        <rFont val="Arial"/>
        <family val="2"/>
      </rPr>
      <t>n</t>
    </r>
    <r>
      <rPr>
        <b/>
        <sz val="11"/>
        <color indexed="8"/>
        <rFont val="Arial"/>
        <family val="2"/>
      </rPr>
      <t>..…/należy wpisać nazwę/……………………... ogółem</t>
    </r>
  </si>
  <si>
    <t>b) programy, projekty lub zadania związane z umowami partnerstwa publiczno-prywatnego; (razem)</t>
  </si>
  <si>
    <t>Program nr 1…/należy wpisać nazwę/……………………... ogółem</t>
  </si>
  <si>
    <t>Program nr 2…/należy wpisać nazwę/……………………... ogółem</t>
  </si>
  <si>
    <t>……………….</t>
  </si>
  <si>
    <t>c) programy, projekty lub zadania pozostałe (inne niż wymienione w lit.a i b) (razem)</t>
  </si>
  <si>
    <t>2) umowy, których realizacja w roku budżetowym i w latach następnych jest niezbędna dla zapewnienia ciągłości działania jednostki i których płatności przypadają w okresie dłuższym niż rok; (razem)</t>
  </si>
  <si>
    <t>……………..</t>
  </si>
  <si>
    <t>3) gwarancje i poręczenia udzielane przez jednostki samorządu terytorialnego(razem)</t>
  </si>
  <si>
    <t>Umowa nr 1……./należy wpisać nazwę/tytuł……………………. ogółem</t>
  </si>
  <si>
    <t>Przewodniczacy Rady Miejskiej</t>
  </si>
  <si>
    <t>Jerzy Głowacz</t>
  </si>
  <si>
    <t>Umowa nr 44/k/2010 z dnia 20.10.2010 z Solid Group sp. z o.o. Na montaż alarmów w świetlicach wiejskich wraz z całodobowym monitoringiem oraz przyjazdem załóg interwencyjnych</t>
  </si>
  <si>
    <t>Umowa nr PW/076/09, NrPU/273/10, PU/060/2011, Pu/143/2011 z ZETO Olsztyn sp. z o.o. Na opiekę autorską obejmującą aktualizację SYSTEMU, bieżące konsultacje oraz pomoc w sytuacjach awaryjnych</t>
  </si>
  <si>
    <t>Umowa nr 01/2010/H z Matcom M.S.Ziółek z siedzibą w Szczytnie na dostęp do internetu za pomoca sieci bezprzewodowej WiFi</t>
  </si>
  <si>
    <t>Umowa nr 02/2010 z Firmą Handlowo-Usługową Andrzej Zbigniwe Niski na dostawę materiałów biurowych</t>
  </si>
  <si>
    <t>Rady Miejskiej w Olsztynku</t>
  </si>
  <si>
    <t>Um. Nr LUXUU.00038/2011/179  z Polska Telefonia Komórkowa - Centertel Sp. z o.o. - Abonament za usł. Internetowe w świetlicach wiejskich</t>
  </si>
  <si>
    <t>Wykaz przedsięwzięć realizowanych przez Gminę Olsztynek  w latach 2012- 2015</t>
  </si>
  <si>
    <t>Modernizacja gospodarki energetycznej w budynkach użyteczności publicznej służących mieszkańcom powiatu olsztyńskiego i nidzickiego w obiekcie Miejski  Ośrodek Kultury w Olsztynku</t>
  </si>
  <si>
    <t>Regionalny Program Operacyjny Warmia i Mazury: Multimedialne muzeum obozu jenieckiego Stalag 1B i historii Olsztynka</t>
  </si>
  <si>
    <t>Program Rozwoju Obszarów Wiejskich; Ochrona krajobrazu doliny rzeki Pasłęki poprzez budowę kanalizacji sanitarnej i sieci wodociągowej dla miejscowości Mycyny, Kąpity, Samogowo, Mańki,  Makruty, Ameryka, Wilkowo, Łęciny</t>
  </si>
  <si>
    <t>Program Rozwoju Obszarów Wiejskich; Przebudowa i wyposażenie targowiska miejskiego</t>
  </si>
  <si>
    <t xml:space="preserve">Um. Aneks Telekomunikacja Polska na dostęp do internetu DSL w Urządzie Miasta </t>
  </si>
  <si>
    <t>Um. Nr 1-33944978 POLKOMTEL na dostęp do internetu DSL w świetlicy Królikowo</t>
  </si>
  <si>
    <t>Um. Nr TEL000065983817/NEOI Telekomunikacja Polska na dostęp do internetu DSL w świetlicy w Pawłowie</t>
  </si>
  <si>
    <t>Załącznik nr 2</t>
  </si>
  <si>
    <t>Modernizacja hydroforni w Swaderkach i rozbudowa sieci wodociągowej</t>
  </si>
  <si>
    <t>Rekultywacja wysypiska odpadów komunalnych w Wilkowie</t>
  </si>
  <si>
    <t>Program Rozwoju Obszarów Wiejskich; Budowa i wyposażenie Wiejskiego Centrum Kultury i Rekreacji w Drwęcku wraz z zagospodarowaniem terenu</t>
  </si>
  <si>
    <t>Program Rozwoju Obszarów Wiejskich; Budowa i wyposażenie Wiejskiego Centrum Kultury i Rekreacji w Łutynowie wraz z zagospodarowaniem terenu</t>
  </si>
  <si>
    <t>Program Operacyjny Kapitał Ludzki; Pokochaj swoje marzenia</t>
  </si>
  <si>
    <t>Um. Nr MOP/1220/11/OLS/PN  z Solid Group Sp. z o.o. - za monitoring i interwencje -SM</t>
  </si>
  <si>
    <t>Um. Nr MOP/1052/11/OLS/PN  z Solid Group Sp. z o.o. - za monitoring i interwencje - UM Olsztynek</t>
  </si>
  <si>
    <t>Um. Nr 1/2012 z Zakładem BHP i Ochrony Ppoż. "Andrzej Mikczyński" Olsztyn na świadczenie usług poleg. na wyk. zadań mających na celu speł. wymogów określ. w przepisach z zakresu BHP i ochrony p.poż. Z dn. 02.01.2012 r.</t>
  </si>
  <si>
    <t>Um. 11/M/2012 z Firmą AUDYT KONSULTING Piotr Garbacz Olsztyn z dn. 23.02.2012 r. na audyt</t>
  </si>
  <si>
    <t xml:space="preserve">Um. PU/125/12 z ZETO Olsztyn dn. 29.03.2012 r. o opiekę autorską </t>
  </si>
  <si>
    <t>Um. 01/06/12/01 z Firmą VISACOM Olsztyn z dn. 31.05.2012 r. za utrzymanie Biuletynu Informacji Publicznej na serwerze</t>
  </si>
  <si>
    <t>z dnia 28 czerwca 2012r</t>
  </si>
  <si>
    <t>Rozbudowa i nadbudowa budynku mieszkalnego (socjalnego) przy ul. Wilczej 14a w Olsztynku</t>
  </si>
  <si>
    <t>Program Rozwoju Obszarów Wiejskich; Opracowanie projektu  wraz z kosztorysem pomnika upamiętnienia ofiar obozu jenieckiego Stalag 1B Hohenstein w Królikowie wraz z zagospodarowaniem terenu celem odnowy miejsca pamięci</t>
  </si>
  <si>
    <t>do uchwały Nr XIV -154/2012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</si>
</sst>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 CE"/>
      <family val="0"/>
    </font>
    <font>
      <sz val="9"/>
      <color indexed="8"/>
      <name val="Czcionka tekstu podstawowego"/>
      <family val="2"/>
    </font>
    <font>
      <b/>
      <sz val="18"/>
      <color indexed="8"/>
      <name val="Czcionka tekstu podstawowego"/>
      <family val="0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Czcionka tekstu podstawowego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Czcionka tekstu podstawowego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11"/>
      <color indexed="8"/>
      <name val="Arial"/>
      <family val="2"/>
    </font>
    <font>
      <sz val="12"/>
      <color indexed="8"/>
      <name val="Times New Roman CE"/>
      <family val="1"/>
    </font>
    <font>
      <b/>
      <sz val="12"/>
      <name val="Times New Roman CE"/>
      <family val="1"/>
    </font>
    <font>
      <sz val="10"/>
      <color indexed="9"/>
      <name val="Arial CE"/>
      <family val="0"/>
    </font>
    <font>
      <b/>
      <sz val="11"/>
      <color indexed="9"/>
      <name val="Czcionka tekstu podstawowego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ck"/>
      <bottom style="thick"/>
    </border>
    <border>
      <left style="thin"/>
      <right style="medium"/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 style="thin"/>
      <right style="thick"/>
      <top style="thick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4" fontId="18" fillId="0" borderId="1" xfId="0" applyNumberFormat="1" applyFont="1" applyFill="1" applyBorder="1" applyAlignment="1">
      <alignment/>
    </xf>
    <xf numFmtId="0" fontId="21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/>
    </xf>
    <xf numFmtId="0" fontId="13" fillId="0" borderId="3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/>
    </xf>
    <xf numFmtId="0" fontId="0" fillId="0" borderId="0" xfId="0" applyFill="1" applyAlignment="1">
      <alignment/>
    </xf>
    <xf numFmtId="0" fontId="11" fillId="0" borderId="3" xfId="0" applyFont="1" applyFill="1" applyBorder="1" applyAlignment="1">
      <alignment horizontal="left" wrapText="1"/>
    </xf>
    <xf numFmtId="4" fontId="18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4" fontId="5" fillId="0" borderId="12" xfId="0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7" fillId="0" borderId="2" xfId="0" applyFont="1" applyFill="1" applyBorder="1" applyAlignment="1">
      <alignment/>
    </xf>
    <xf numFmtId="4" fontId="5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2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wrapText="1"/>
    </xf>
    <xf numFmtId="0" fontId="14" fillId="0" borderId="13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/>
    </xf>
    <xf numFmtId="4" fontId="15" fillId="0" borderId="1" xfId="0" applyNumberFormat="1" applyFont="1" applyFill="1" applyBorder="1" applyAlignment="1">
      <alignment/>
    </xf>
    <xf numFmtId="4" fontId="15" fillId="0" borderId="1" xfId="0" applyNumberFormat="1" applyFont="1" applyFill="1" applyBorder="1" applyAlignment="1">
      <alignment/>
    </xf>
    <xf numFmtId="0" fontId="16" fillId="0" borderId="7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/>
    </xf>
    <xf numFmtId="0" fontId="14" fillId="0" borderId="8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/>
    </xf>
    <xf numFmtId="4" fontId="17" fillId="0" borderId="1" xfId="0" applyNumberFormat="1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3" fillId="0" borderId="15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left" wrapText="1"/>
    </xf>
    <xf numFmtId="0" fontId="16" fillId="0" borderId="14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4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13" fillId="0" borderId="15" xfId="0" applyFont="1" applyFill="1" applyBorder="1" applyAlignment="1">
      <alignment horizontal="left"/>
    </xf>
    <xf numFmtId="0" fontId="23" fillId="0" borderId="0" xfId="0" applyFont="1" applyFill="1" applyAlignment="1">
      <alignment/>
    </xf>
    <xf numFmtId="4" fontId="23" fillId="0" borderId="0" xfId="0" applyNumberFormat="1" applyFont="1" applyFill="1" applyAlignment="1">
      <alignment/>
    </xf>
    <xf numFmtId="0" fontId="14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/>
    </xf>
    <xf numFmtId="4" fontId="12" fillId="0" borderId="0" xfId="0" applyNumberFormat="1" applyFont="1" applyFill="1" applyAlignment="1">
      <alignment/>
    </xf>
    <xf numFmtId="0" fontId="19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4" fontId="18" fillId="0" borderId="16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4" fontId="5" fillId="0" borderId="17" xfId="0" applyNumberFormat="1" applyFont="1" applyFill="1" applyBorder="1" applyAlignment="1">
      <alignment/>
    </xf>
    <xf numFmtId="4" fontId="15" fillId="0" borderId="17" xfId="0" applyNumberFormat="1" applyFont="1" applyFill="1" applyBorder="1" applyAlignment="1">
      <alignment/>
    </xf>
    <xf numFmtId="4" fontId="17" fillId="0" borderId="17" xfId="0" applyNumberFormat="1" applyFont="1" applyFill="1" applyBorder="1" applyAlignment="1">
      <alignment/>
    </xf>
    <xf numFmtId="4" fontId="18" fillId="0" borderId="17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wrapText="1"/>
    </xf>
    <xf numFmtId="0" fontId="21" fillId="0" borderId="1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left" wrapText="1"/>
    </xf>
    <xf numFmtId="0" fontId="16" fillId="0" borderId="5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horizontal="left" wrapText="1"/>
    </xf>
    <xf numFmtId="0" fontId="20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6"/>
  <sheetViews>
    <sheetView tabSelected="1" zoomScale="75" zoomScaleNormal="75" workbookViewId="0" topLeftCell="A68">
      <selection activeCell="S25" sqref="S25"/>
    </sheetView>
  </sheetViews>
  <sheetFormatPr defaultColWidth="9.00390625" defaultRowHeight="12.75"/>
  <cols>
    <col min="1" max="1" width="3.00390625" style="7" customWidth="1"/>
    <col min="2" max="2" width="73.00390625" style="7" customWidth="1"/>
    <col min="3" max="3" width="13.25390625" style="7" customWidth="1"/>
    <col min="4" max="4" width="7.375" style="7" customWidth="1"/>
    <col min="5" max="5" width="6.75390625" style="7" customWidth="1"/>
    <col min="6" max="6" width="14.00390625" style="7" customWidth="1"/>
    <col min="7" max="7" width="12.375" style="7" hidden="1" customWidth="1"/>
    <col min="8" max="8" width="12.875" style="7" customWidth="1"/>
    <col min="9" max="9" width="14.25390625" style="7" customWidth="1"/>
    <col min="10" max="10" width="13.25390625" style="7" customWidth="1"/>
    <col min="11" max="11" width="7.875" style="7" customWidth="1"/>
    <col min="12" max="12" width="7.75390625" style="10" customWidth="1"/>
    <col min="13" max="13" width="14.125" style="7" customWidth="1"/>
    <col min="14" max="14" width="16.125" style="7" customWidth="1"/>
    <col min="15" max="16384" width="9.125" style="7" customWidth="1"/>
  </cols>
  <sheetData>
    <row r="1" spans="8:9" ht="15.75" customHeight="1">
      <c r="H1" s="89" t="s">
        <v>45</v>
      </c>
      <c r="I1" s="89"/>
    </row>
    <row r="2" spans="7:9" ht="15.75" customHeight="1">
      <c r="G2" s="89" t="s">
        <v>60</v>
      </c>
      <c r="H2" s="89"/>
      <c r="I2" s="89"/>
    </row>
    <row r="3" spans="7:9" ht="15.75" customHeight="1">
      <c r="G3" s="89" t="s">
        <v>35</v>
      </c>
      <c r="H3" s="89"/>
      <c r="I3" s="89"/>
    </row>
    <row r="4" spans="7:9" ht="15.75" customHeight="1">
      <c r="G4" s="89" t="s">
        <v>57</v>
      </c>
      <c r="H4" s="89"/>
      <c r="I4" s="89"/>
    </row>
    <row r="5" ht="7.5" customHeight="1"/>
    <row r="6" spans="1:13" s="11" customFormat="1" ht="23.25">
      <c r="A6" s="88" t="s">
        <v>37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="11" customFormat="1" ht="6.75" customHeight="1" thickBot="1"/>
    <row r="8" spans="1:13" s="11" customFormat="1" ht="36" customHeight="1" thickBot="1" thickTop="1">
      <c r="A8" s="90" t="s">
        <v>0</v>
      </c>
      <c r="B8" s="90" t="s">
        <v>1</v>
      </c>
      <c r="C8" s="90" t="s">
        <v>2</v>
      </c>
      <c r="D8" s="92" t="s">
        <v>3</v>
      </c>
      <c r="E8" s="93"/>
      <c r="F8" s="90" t="s">
        <v>4</v>
      </c>
      <c r="G8" s="98" t="s">
        <v>5</v>
      </c>
      <c r="H8" s="99"/>
      <c r="I8" s="99"/>
      <c r="J8" s="99"/>
      <c r="K8" s="99"/>
      <c r="L8" s="100"/>
      <c r="M8" s="94" t="s">
        <v>6</v>
      </c>
    </row>
    <row r="9" spans="1:13" s="11" customFormat="1" ht="13.5" thickBot="1" thickTop="1">
      <c r="A9" s="91"/>
      <c r="B9" s="91"/>
      <c r="C9" s="91"/>
      <c r="D9" s="12" t="s">
        <v>7</v>
      </c>
      <c r="E9" s="13" t="s">
        <v>8</v>
      </c>
      <c r="F9" s="91"/>
      <c r="G9" s="12">
        <v>2011</v>
      </c>
      <c r="H9" s="14">
        <v>2012</v>
      </c>
      <c r="I9" s="14">
        <v>2013</v>
      </c>
      <c r="J9" s="14">
        <v>2014</v>
      </c>
      <c r="K9" s="13">
        <v>2015</v>
      </c>
      <c r="L9" s="13" t="s">
        <v>9</v>
      </c>
      <c r="M9" s="95"/>
    </row>
    <row r="10" spans="1:13" s="11" customFormat="1" ht="13.5" thickBot="1" thickTop="1">
      <c r="A10" s="15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7</v>
      </c>
      <c r="I10" s="16">
        <v>8</v>
      </c>
      <c r="J10" s="16">
        <v>8</v>
      </c>
      <c r="K10" s="16">
        <v>11</v>
      </c>
      <c r="L10" s="16">
        <v>12</v>
      </c>
      <c r="M10" s="77">
        <v>13</v>
      </c>
    </row>
    <row r="11" spans="1:13" s="19" customFormat="1" ht="18.75" thickTop="1">
      <c r="A11" s="17"/>
      <c r="B11" s="96" t="s">
        <v>10</v>
      </c>
      <c r="C11" s="97"/>
      <c r="D11" s="97"/>
      <c r="E11" s="97"/>
      <c r="F11" s="18">
        <f aca="true" t="shared" si="0" ref="F11:M11">F12+F13</f>
        <v>19302884.29</v>
      </c>
      <c r="G11" s="18">
        <f t="shared" si="0"/>
        <v>344369.85</v>
      </c>
      <c r="H11" s="18">
        <f t="shared" si="0"/>
        <v>6627552.14</v>
      </c>
      <c r="I11" s="18">
        <f t="shared" si="0"/>
        <v>10714438.7</v>
      </c>
      <c r="J11" s="18">
        <f t="shared" si="0"/>
        <v>702629.46</v>
      </c>
      <c r="K11" s="18">
        <f t="shared" si="0"/>
        <v>0</v>
      </c>
      <c r="L11" s="18">
        <f t="shared" si="0"/>
        <v>0</v>
      </c>
      <c r="M11" s="78">
        <f t="shared" si="0"/>
        <v>18044620.3</v>
      </c>
    </row>
    <row r="12" spans="1:13" s="23" customFormat="1" ht="18">
      <c r="A12" s="20"/>
      <c r="B12" s="101" t="s">
        <v>11</v>
      </c>
      <c r="C12" s="101"/>
      <c r="D12" s="101"/>
      <c r="E12" s="101"/>
      <c r="F12" s="21">
        <f>F15+F75+F137</f>
        <v>652998.18</v>
      </c>
      <c r="G12" s="21">
        <f aca="true" t="shared" si="1" ref="G12:M12">G15+G75+G137</f>
        <v>269500</v>
      </c>
      <c r="H12" s="21">
        <f t="shared" si="1"/>
        <v>214423.46</v>
      </c>
      <c r="I12" s="21">
        <f t="shared" si="1"/>
        <v>24297.430000000004</v>
      </c>
      <c r="J12" s="21">
        <f t="shared" si="1"/>
        <v>6000</v>
      </c>
      <c r="K12" s="21">
        <f t="shared" si="1"/>
        <v>0</v>
      </c>
      <c r="L12" s="22">
        <f t="shared" si="1"/>
        <v>0</v>
      </c>
      <c r="M12" s="73">
        <f t="shared" si="1"/>
        <v>244720.89</v>
      </c>
    </row>
    <row r="13" spans="1:13" s="23" customFormat="1" ht="18">
      <c r="A13" s="20"/>
      <c r="B13" s="101" t="s">
        <v>12</v>
      </c>
      <c r="C13" s="101"/>
      <c r="D13" s="101"/>
      <c r="E13" s="101"/>
      <c r="F13" s="21">
        <f>F16+F76</f>
        <v>18649886.11</v>
      </c>
      <c r="G13" s="21">
        <f aca="true" t="shared" si="2" ref="G13:M13">G16+G76</f>
        <v>74869.85</v>
      </c>
      <c r="H13" s="21">
        <f t="shared" si="2"/>
        <v>6413128.68</v>
      </c>
      <c r="I13" s="21">
        <f t="shared" si="2"/>
        <v>10690141.27</v>
      </c>
      <c r="J13" s="21">
        <f t="shared" si="2"/>
        <v>696629.46</v>
      </c>
      <c r="K13" s="21">
        <f t="shared" si="2"/>
        <v>0</v>
      </c>
      <c r="L13" s="22">
        <f t="shared" si="2"/>
        <v>0</v>
      </c>
      <c r="M13" s="73">
        <f t="shared" si="2"/>
        <v>17799899.41</v>
      </c>
    </row>
    <row r="14" spans="1:13" s="23" customFormat="1" ht="15.75">
      <c r="A14" s="20"/>
      <c r="B14" s="102" t="s">
        <v>13</v>
      </c>
      <c r="C14" s="102"/>
      <c r="D14" s="102"/>
      <c r="E14" s="102"/>
      <c r="F14" s="21">
        <f aca="true" t="shared" si="3" ref="F14:M16">F17+F45+F58</f>
        <v>19217245.11</v>
      </c>
      <c r="G14" s="21">
        <f t="shared" si="3"/>
        <v>344369.85</v>
      </c>
      <c r="H14" s="21">
        <f t="shared" si="3"/>
        <v>6580278.68</v>
      </c>
      <c r="I14" s="21">
        <f t="shared" si="3"/>
        <v>10690141.27</v>
      </c>
      <c r="J14" s="21">
        <f t="shared" si="3"/>
        <v>696629.46</v>
      </c>
      <c r="K14" s="21">
        <f t="shared" si="3"/>
        <v>0</v>
      </c>
      <c r="L14" s="22">
        <f t="shared" si="3"/>
        <v>0</v>
      </c>
      <c r="M14" s="73">
        <f t="shared" si="3"/>
        <v>17967049.41</v>
      </c>
    </row>
    <row r="15" spans="1:13" s="23" customFormat="1" ht="15.75">
      <c r="A15" s="20"/>
      <c r="B15" s="103" t="s">
        <v>11</v>
      </c>
      <c r="C15" s="103"/>
      <c r="D15" s="103"/>
      <c r="E15" s="103"/>
      <c r="F15" s="21">
        <f t="shared" si="3"/>
        <v>567359</v>
      </c>
      <c r="G15" s="21">
        <f t="shared" si="3"/>
        <v>269500</v>
      </c>
      <c r="H15" s="21">
        <f t="shared" si="3"/>
        <v>167150</v>
      </c>
      <c r="I15" s="21">
        <f t="shared" si="3"/>
        <v>0</v>
      </c>
      <c r="J15" s="21">
        <f t="shared" si="3"/>
        <v>0</v>
      </c>
      <c r="K15" s="21">
        <f t="shared" si="3"/>
        <v>0</v>
      </c>
      <c r="L15" s="21">
        <f t="shared" si="3"/>
        <v>0</v>
      </c>
      <c r="M15" s="73">
        <f t="shared" si="3"/>
        <v>167150</v>
      </c>
    </row>
    <row r="16" spans="1:13" s="23" customFormat="1" ht="15.75">
      <c r="A16" s="20"/>
      <c r="B16" s="103" t="s">
        <v>12</v>
      </c>
      <c r="C16" s="103"/>
      <c r="D16" s="103"/>
      <c r="E16" s="103"/>
      <c r="F16" s="21">
        <f>F19+F47+F60</f>
        <v>18649886.11</v>
      </c>
      <c r="G16" s="21">
        <f t="shared" si="3"/>
        <v>74869.85</v>
      </c>
      <c r="H16" s="21">
        <f t="shared" si="3"/>
        <v>6413128.68</v>
      </c>
      <c r="I16" s="21">
        <f t="shared" si="3"/>
        <v>10690141.27</v>
      </c>
      <c r="J16" s="21">
        <f t="shared" si="3"/>
        <v>696629.46</v>
      </c>
      <c r="K16" s="21">
        <f t="shared" si="3"/>
        <v>0</v>
      </c>
      <c r="L16" s="22">
        <f t="shared" si="3"/>
        <v>0</v>
      </c>
      <c r="M16" s="73">
        <f t="shared" si="3"/>
        <v>17799899.41</v>
      </c>
    </row>
    <row r="17" spans="1:13" s="25" customFormat="1" ht="30.75" customHeight="1">
      <c r="A17" s="24"/>
      <c r="B17" s="108" t="s">
        <v>14</v>
      </c>
      <c r="C17" s="109"/>
      <c r="D17" s="109"/>
      <c r="E17" s="109"/>
      <c r="F17" s="21">
        <f>SUM(F18:F19)</f>
        <v>15779229.839999998</v>
      </c>
      <c r="G17" s="21">
        <f aca="true" t="shared" si="4" ref="G17:M17">SUM(G18:G19)</f>
        <v>306869.85</v>
      </c>
      <c r="H17" s="21">
        <f>SUM(H18:H19)</f>
        <v>4215598.68</v>
      </c>
      <c r="I17" s="21">
        <f t="shared" si="4"/>
        <v>10223876.27</v>
      </c>
      <c r="J17" s="21">
        <f t="shared" si="4"/>
        <v>696629.46</v>
      </c>
      <c r="K17" s="21">
        <f t="shared" si="4"/>
        <v>0</v>
      </c>
      <c r="L17" s="22">
        <f t="shared" si="4"/>
        <v>0</v>
      </c>
      <c r="M17" s="73">
        <f t="shared" si="4"/>
        <v>15136104.41</v>
      </c>
    </row>
    <row r="18" spans="1:13" s="25" customFormat="1" ht="15">
      <c r="A18" s="24"/>
      <c r="B18" s="104" t="s">
        <v>15</v>
      </c>
      <c r="C18" s="104"/>
      <c r="D18" s="104"/>
      <c r="E18" s="104"/>
      <c r="F18" s="21">
        <f aca="true" t="shared" si="5" ref="F18:M18">F21+F24+F28+F31+F34+F42</f>
        <v>567359</v>
      </c>
      <c r="G18" s="21">
        <f t="shared" si="5"/>
        <v>269500</v>
      </c>
      <c r="H18" s="21">
        <f t="shared" si="5"/>
        <v>167150</v>
      </c>
      <c r="I18" s="21">
        <f t="shared" si="5"/>
        <v>0</v>
      </c>
      <c r="J18" s="21">
        <f t="shared" si="5"/>
        <v>0</v>
      </c>
      <c r="K18" s="21">
        <f t="shared" si="5"/>
        <v>0</v>
      </c>
      <c r="L18" s="21">
        <f t="shared" si="5"/>
        <v>0</v>
      </c>
      <c r="M18" s="73">
        <f t="shared" si="5"/>
        <v>167150</v>
      </c>
    </row>
    <row r="19" spans="1:13" s="25" customFormat="1" ht="15">
      <c r="A19" s="24"/>
      <c r="B19" s="104" t="s">
        <v>16</v>
      </c>
      <c r="C19" s="104"/>
      <c r="D19" s="104"/>
      <c r="E19" s="104"/>
      <c r="F19" s="21">
        <f>F22+F25+F29+F32+F35+F39+F43</f>
        <v>15211870.839999998</v>
      </c>
      <c r="G19" s="21">
        <f>G22+G25+G29+G32+G35+G43</f>
        <v>37369.850000000006</v>
      </c>
      <c r="H19" s="21">
        <f aca="true" t="shared" si="6" ref="H19:M19">H22+H25+H29+H32+H35++H39+H43</f>
        <v>4048448.68</v>
      </c>
      <c r="I19" s="21">
        <f t="shared" si="6"/>
        <v>10223876.27</v>
      </c>
      <c r="J19" s="21">
        <f t="shared" si="6"/>
        <v>696629.46</v>
      </c>
      <c r="K19" s="21">
        <f t="shared" si="6"/>
        <v>0</v>
      </c>
      <c r="L19" s="21">
        <f t="shared" si="6"/>
        <v>0</v>
      </c>
      <c r="M19" s="73">
        <f t="shared" si="6"/>
        <v>14968954.41</v>
      </c>
    </row>
    <row r="20" spans="1:13" s="25" customFormat="1" ht="30">
      <c r="A20" s="24"/>
      <c r="B20" s="27" t="s">
        <v>39</v>
      </c>
      <c r="C20" s="28" t="s">
        <v>17</v>
      </c>
      <c r="D20" s="29">
        <v>2011</v>
      </c>
      <c r="E20" s="30">
        <v>2014</v>
      </c>
      <c r="F20" s="31"/>
      <c r="G20" s="31"/>
      <c r="H20" s="31"/>
      <c r="I20" s="31"/>
      <c r="J20" s="31"/>
      <c r="K20" s="31"/>
      <c r="L20" s="32"/>
      <c r="M20" s="74"/>
    </row>
    <row r="21" spans="1:13" s="25" customFormat="1" ht="15">
      <c r="A21" s="24"/>
      <c r="B21" s="26" t="s">
        <v>11</v>
      </c>
      <c r="C21" s="33"/>
      <c r="D21" s="29"/>
      <c r="E21" s="30"/>
      <c r="F21" s="31"/>
      <c r="G21" s="31"/>
      <c r="H21" s="31"/>
      <c r="I21" s="31"/>
      <c r="J21" s="31"/>
      <c r="K21" s="31"/>
      <c r="L21" s="32"/>
      <c r="M21" s="74">
        <f>SUM(H21:L21)</f>
        <v>0</v>
      </c>
    </row>
    <row r="22" spans="1:13" s="25" customFormat="1" ht="15">
      <c r="A22" s="24"/>
      <c r="B22" s="26" t="s">
        <v>12</v>
      </c>
      <c r="C22" s="34"/>
      <c r="D22" s="35"/>
      <c r="E22" s="36"/>
      <c r="F22" s="21">
        <f>G22+M22</f>
        <v>6528024.52</v>
      </c>
      <c r="G22" s="21">
        <v>12300</v>
      </c>
      <c r="H22" s="21">
        <v>341394.81</v>
      </c>
      <c r="I22" s="21">
        <v>5477700.25</v>
      </c>
      <c r="J22" s="21">
        <v>696629.46</v>
      </c>
      <c r="K22" s="21"/>
      <c r="L22" s="22"/>
      <c r="M22" s="74">
        <f>SUM(H22:L22)</f>
        <v>6515724.52</v>
      </c>
    </row>
    <row r="23" spans="1:13" s="25" customFormat="1" ht="59.25" customHeight="1">
      <c r="A23" s="24"/>
      <c r="B23" s="27" t="s">
        <v>40</v>
      </c>
      <c r="C23" s="28" t="s">
        <v>17</v>
      </c>
      <c r="D23" s="29">
        <v>2008</v>
      </c>
      <c r="E23" s="30">
        <v>2013</v>
      </c>
      <c r="F23" s="21"/>
      <c r="G23" s="21"/>
      <c r="H23" s="21"/>
      <c r="I23" s="21"/>
      <c r="J23" s="21"/>
      <c r="K23" s="21"/>
      <c r="L23" s="22"/>
      <c r="M23" s="73"/>
    </row>
    <row r="24" spans="1:13" s="25" customFormat="1" ht="15">
      <c r="A24" s="24"/>
      <c r="B24" s="26" t="s">
        <v>11</v>
      </c>
      <c r="C24" s="37"/>
      <c r="D24" s="35"/>
      <c r="E24" s="36"/>
      <c r="F24" s="21"/>
      <c r="G24" s="21"/>
      <c r="H24" s="21"/>
      <c r="I24" s="21"/>
      <c r="J24" s="21"/>
      <c r="K24" s="21"/>
      <c r="L24" s="22"/>
      <c r="M24" s="73"/>
    </row>
    <row r="25" spans="1:13" ht="15">
      <c r="A25" s="24"/>
      <c r="B25" s="26" t="s">
        <v>12</v>
      </c>
      <c r="C25" s="38"/>
      <c r="D25" s="35"/>
      <c r="E25" s="36"/>
      <c r="F25" s="31">
        <f>205546.58+G25+H25+I25+J25+L25</f>
        <v>5918690.449999999</v>
      </c>
      <c r="G25" s="31">
        <v>9263.44</v>
      </c>
      <c r="H25" s="31">
        <f>2528692.41+10000</f>
        <v>2538692.41</v>
      </c>
      <c r="I25" s="31">
        <f>5693880.43-H25+10000</f>
        <v>3165188.0199999996</v>
      </c>
      <c r="J25" s="31">
        <v>0</v>
      </c>
      <c r="K25" s="31"/>
      <c r="L25" s="32">
        <v>0</v>
      </c>
      <c r="M25" s="74">
        <f>SUM(H25:L25)</f>
        <v>5703880.43</v>
      </c>
    </row>
    <row r="26" spans="1:13" ht="15">
      <c r="A26" s="24"/>
      <c r="B26" s="39" t="s">
        <v>18</v>
      </c>
      <c r="C26" s="37"/>
      <c r="D26" s="35"/>
      <c r="E26" s="36"/>
      <c r="F26" s="21"/>
      <c r="G26" s="21"/>
      <c r="H26" s="21"/>
      <c r="I26" s="21"/>
      <c r="J26" s="21"/>
      <c r="K26" s="21"/>
      <c r="L26" s="22"/>
      <c r="M26" s="73"/>
    </row>
    <row r="27" spans="1:13" ht="30">
      <c r="A27" s="24"/>
      <c r="B27" s="27" t="s">
        <v>41</v>
      </c>
      <c r="C27" s="28" t="s">
        <v>17</v>
      </c>
      <c r="D27" s="29">
        <v>2012</v>
      </c>
      <c r="E27" s="30">
        <v>2013</v>
      </c>
      <c r="F27" s="21"/>
      <c r="G27" s="21"/>
      <c r="H27" s="21"/>
      <c r="I27" s="21"/>
      <c r="J27" s="21"/>
      <c r="K27" s="21"/>
      <c r="L27" s="22"/>
      <c r="M27" s="73"/>
    </row>
    <row r="28" spans="1:13" ht="15">
      <c r="A28" s="24"/>
      <c r="B28" s="26" t="s">
        <v>11</v>
      </c>
      <c r="C28" s="33"/>
      <c r="D28" s="29"/>
      <c r="E28" s="30"/>
      <c r="F28" s="21"/>
      <c r="G28" s="21"/>
      <c r="H28" s="21"/>
      <c r="I28" s="21"/>
      <c r="J28" s="21"/>
      <c r="K28" s="21"/>
      <c r="L28" s="22"/>
      <c r="M28" s="73"/>
    </row>
    <row r="29" spans="1:13" ht="15">
      <c r="A29" s="24"/>
      <c r="B29" s="26" t="s">
        <v>12</v>
      </c>
      <c r="C29" s="34"/>
      <c r="D29" s="29"/>
      <c r="E29" s="30"/>
      <c r="F29" s="21">
        <f>SUM(H29:L29)</f>
        <v>1336833</v>
      </c>
      <c r="G29" s="21"/>
      <c r="H29" s="21">
        <f>99820+3500</f>
        <v>103320</v>
      </c>
      <c r="I29" s="21">
        <v>1233513</v>
      </c>
      <c r="J29" s="21"/>
      <c r="K29" s="21"/>
      <c r="L29" s="22"/>
      <c r="M29" s="73">
        <f>SUM(H29:L29)</f>
        <v>1336833</v>
      </c>
    </row>
    <row r="30" spans="1:13" ht="45">
      <c r="A30" s="24"/>
      <c r="B30" s="27" t="s">
        <v>49</v>
      </c>
      <c r="C30" s="28" t="s">
        <v>17</v>
      </c>
      <c r="D30" s="29">
        <v>2011</v>
      </c>
      <c r="E30" s="30">
        <v>2012</v>
      </c>
      <c r="F30" s="21"/>
      <c r="G30" s="21"/>
      <c r="H30" s="21"/>
      <c r="I30" s="21"/>
      <c r="J30" s="21"/>
      <c r="K30" s="21"/>
      <c r="L30" s="22"/>
      <c r="M30" s="73"/>
    </row>
    <row r="31" spans="1:13" ht="15">
      <c r="A31" s="24"/>
      <c r="B31" s="26" t="s">
        <v>11</v>
      </c>
      <c r="C31" s="33"/>
      <c r="D31" s="35"/>
      <c r="E31" s="36"/>
      <c r="F31" s="21"/>
      <c r="G31" s="21"/>
      <c r="H31" s="21"/>
      <c r="I31" s="21"/>
      <c r="J31" s="21"/>
      <c r="K31" s="21"/>
      <c r="L31" s="22"/>
      <c r="M31" s="73"/>
    </row>
    <row r="32" spans="1:13" ht="15">
      <c r="A32" s="24"/>
      <c r="B32" s="26" t="s">
        <v>12</v>
      </c>
      <c r="C32" s="34"/>
      <c r="D32" s="35"/>
      <c r="E32" s="36"/>
      <c r="F32" s="21">
        <f>G32+M32</f>
        <v>570361.27</v>
      </c>
      <c r="G32" s="21">
        <v>7690.81</v>
      </c>
      <c r="H32" s="21">
        <f>558670.46+4000</f>
        <v>562670.46</v>
      </c>
      <c r="I32" s="21"/>
      <c r="J32" s="21"/>
      <c r="K32" s="21"/>
      <c r="L32" s="22"/>
      <c r="M32" s="73">
        <f>SUM(H32:L32)</f>
        <v>562670.46</v>
      </c>
    </row>
    <row r="33" spans="1:13" ht="45">
      <c r="A33" s="24"/>
      <c r="B33" s="27" t="s">
        <v>48</v>
      </c>
      <c r="C33" s="28" t="s">
        <v>17</v>
      </c>
      <c r="D33" s="29">
        <v>2011</v>
      </c>
      <c r="E33" s="30">
        <v>2012</v>
      </c>
      <c r="F33" s="21"/>
      <c r="G33" s="21"/>
      <c r="H33" s="21"/>
      <c r="I33" s="21"/>
      <c r="J33" s="21"/>
      <c r="K33" s="21"/>
      <c r="L33" s="22"/>
      <c r="M33" s="73"/>
    </row>
    <row r="34" spans="1:13" ht="15">
      <c r="A34" s="24"/>
      <c r="B34" s="26" t="s">
        <v>11</v>
      </c>
      <c r="C34" s="33"/>
      <c r="D34" s="35"/>
      <c r="E34" s="36"/>
      <c r="F34" s="21"/>
      <c r="G34" s="21"/>
      <c r="H34" s="21"/>
      <c r="I34" s="21"/>
      <c r="J34" s="21"/>
      <c r="K34" s="21"/>
      <c r="L34" s="22"/>
      <c r="M34" s="73"/>
    </row>
    <row r="35" spans="1:13" ht="15">
      <c r="A35" s="24"/>
      <c r="B35" s="26" t="s">
        <v>12</v>
      </c>
      <c r="C35" s="34"/>
      <c r="D35" s="35"/>
      <c r="E35" s="36"/>
      <c r="F35" s="21">
        <f>G35+M35</f>
        <v>473586.6</v>
      </c>
      <c r="G35" s="21">
        <v>8115.6</v>
      </c>
      <c r="H35" s="21">
        <f>461471+4000</f>
        <v>465471</v>
      </c>
      <c r="I35" s="21"/>
      <c r="J35" s="21"/>
      <c r="K35" s="21"/>
      <c r="L35" s="22"/>
      <c r="M35" s="73">
        <f>SUM(H35:L35)</f>
        <v>465471</v>
      </c>
    </row>
    <row r="36" spans="1:13" ht="15">
      <c r="A36" s="24"/>
      <c r="B36" s="26"/>
      <c r="C36" s="33"/>
      <c r="D36" s="35"/>
      <c r="E36" s="36"/>
      <c r="F36" s="21"/>
      <c r="G36" s="21"/>
      <c r="H36" s="21"/>
      <c r="I36" s="21"/>
      <c r="J36" s="21"/>
      <c r="K36" s="21"/>
      <c r="L36" s="22"/>
      <c r="M36" s="73"/>
    </row>
    <row r="37" spans="1:13" ht="60">
      <c r="A37" s="24"/>
      <c r="B37" s="27" t="s">
        <v>59</v>
      </c>
      <c r="C37" s="28" t="s">
        <v>17</v>
      </c>
      <c r="D37" s="29">
        <v>2012</v>
      </c>
      <c r="E37" s="30">
        <v>2013</v>
      </c>
      <c r="F37" s="21"/>
      <c r="G37" s="21"/>
      <c r="H37" s="21"/>
      <c r="I37" s="21"/>
      <c r="J37" s="21"/>
      <c r="K37" s="21"/>
      <c r="L37" s="22"/>
      <c r="M37" s="73"/>
    </row>
    <row r="38" spans="1:13" ht="15">
      <c r="A38" s="24"/>
      <c r="B38" s="26" t="s">
        <v>11</v>
      </c>
      <c r="C38" s="33"/>
      <c r="D38" s="35"/>
      <c r="E38" s="36"/>
      <c r="F38" s="21"/>
      <c r="G38" s="21"/>
      <c r="H38" s="21"/>
      <c r="I38" s="21"/>
      <c r="J38" s="21"/>
      <c r="K38" s="21"/>
      <c r="L38" s="22"/>
      <c r="M38" s="73"/>
    </row>
    <row r="39" spans="1:13" ht="15">
      <c r="A39" s="24"/>
      <c r="B39" s="26" t="s">
        <v>12</v>
      </c>
      <c r="C39" s="34"/>
      <c r="D39" s="35"/>
      <c r="E39" s="36"/>
      <c r="F39" s="21">
        <f>G39+M39</f>
        <v>384375</v>
      </c>
      <c r="G39" s="21"/>
      <c r="H39" s="21">
        <v>36900</v>
      </c>
      <c r="I39" s="21">
        <v>347475</v>
      </c>
      <c r="J39" s="21"/>
      <c r="K39" s="21"/>
      <c r="L39" s="22"/>
      <c r="M39" s="73">
        <f>SUM(H39:L39)</f>
        <v>384375</v>
      </c>
    </row>
    <row r="40" spans="1:13" ht="15">
      <c r="A40" s="24"/>
      <c r="B40" s="26"/>
      <c r="C40" s="33"/>
      <c r="D40" s="35"/>
      <c r="E40" s="36"/>
      <c r="F40" s="21"/>
      <c r="G40" s="21"/>
      <c r="H40" s="21"/>
      <c r="I40" s="21"/>
      <c r="J40" s="21"/>
      <c r="K40" s="21"/>
      <c r="L40" s="22"/>
      <c r="M40" s="73"/>
    </row>
    <row r="41" spans="1:13" ht="15">
      <c r="A41" s="24"/>
      <c r="B41" s="27" t="s">
        <v>50</v>
      </c>
      <c r="C41" s="28" t="s">
        <v>17</v>
      </c>
      <c r="D41" s="29">
        <v>2010</v>
      </c>
      <c r="E41" s="30">
        <v>2012</v>
      </c>
      <c r="F41" s="21"/>
      <c r="G41" s="21"/>
      <c r="H41" s="21"/>
      <c r="I41" s="21"/>
      <c r="J41" s="21"/>
      <c r="K41" s="21"/>
      <c r="L41" s="22"/>
      <c r="M41" s="73"/>
    </row>
    <row r="42" spans="1:13" ht="15">
      <c r="A42" s="24"/>
      <c r="B42" s="26" t="s">
        <v>11</v>
      </c>
      <c r="C42" s="33"/>
      <c r="D42" s="35"/>
      <c r="E42" s="36"/>
      <c r="F42" s="21">
        <f>130709+G42+M42</f>
        <v>567359</v>
      </c>
      <c r="G42" s="21">
        <v>269500</v>
      </c>
      <c r="H42" s="21">
        <v>167150</v>
      </c>
      <c r="I42" s="21"/>
      <c r="J42" s="21"/>
      <c r="K42" s="21"/>
      <c r="L42" s="22"/>
      <c r="M42" s="73">
        <f>SUM(H42:L42)</f>
        <v>167150</v>
      </c>
    </row>
    <row r="43" spans="1:13" ht="15">
      <c r="A43" s="24"/>
      <c r="B43" s="26" t="s">
        <v>12</v>
      </c>
      <c r="C43" s="34"/>
      <c r="D43" s="35"/>
      <c r="E43" s="36"/>
      <c r="F43" s="21">
        <f>G43+M43</f>
        <v>0</v>
      </c>
      <c r="G43" s="21"/>
      <c r="H43" s="21"/>
      <c r="I43" s="21"/>
      <c r="J43" s="21"/>
      <c r="K43" s="21"/>
      <c r="L43" s="22"/>
      <c r="M43" s="73">
        <f>SUM(H43:L43)</f>
        <v>0</v>
      </c>
    </row>
    <row r="44" spans="1:13" ht="15">
      <c r="A44" s="24"/>
      <c r="B44" s="4"/>
      <c r="C44" s="40"/>
      <c r="D44" s="41"/>
      <c r="E44" s="6"/>
      <c r="F44" s="21"/>
      <c r="G44" s="21"/>
      <c r="H44" s="21"/>
      <c r="I44" s="21"/>
      <c r="J44" s="21"/>
      <c r="K44" s="21"/>
      <c r="L44" s="22"/>
      <c r="M44" s="73"/>
    </row>
    <row r="45" spans="1:13" ht="15">
      <c r="A45" s="3"/>
      <c r="B45" s="108" t="s">
        <v>20</v>
      </c>
      <c r="C45" s="109"/>
      <c r="D45" s="109"/>
      <c r="E45" s="109"/>
      <c r="F45" s="42">
        <f>SUM(F46:F47)</f>
        <v>0</v>
      </c>
      <c r="G45" s="42">
        <f aca="true" t="shared" si="7" ref="G45:M45">SUM(G46:G47)</f>
        <v>0</v>
      </c>
      <c r="H45" s="42">
        <f t="shared" si="7"/>
        <v>0</v>
      </c>
      <c r="I45" s="42">
        <f t="shared" si="7"/>
        <v>0</v>
      </c>
      <c r="J45" s="42">
        <f t="shared" si="7"/>
        <v>0</v>
      </c>
      <c r="K45" s="42">
        <f t="shared" si="7"/>
        <v>0</v>
      </c>
      <c r="L45" s="43">
        <f t="shared" si="7"/>
        <v>0</v>
      </c>
      <c r="M45" s="75">
        <f t="shared" si="7"/>
        <v>0</v>
      </c>
    </row>
    <row r="46" spans="1:13" ht="14.25">
      <c r="A46" s="3"/>
      <c r="B46" s="104" t="s">
        <v>11</v>
      </c>
      <c r="C46" s="104"/>
      <c r="D46" s="104"/>
      <c r="E46" s="104"/>
      <c r="F46" s="1">
        <f>F49+F52+F56</f>
        <v>0</v>
      </c>
      <c r="G46" s="1">
        <f aca="true" t="shared" si="8" ref="G46:M47">G49+G52+G56</f>
        <v>0</v>
      </c>
      <c r="H46" s="1">
        <f t="shared" si="8"/>
        <v>0</v>
      </c>
      <c r="I46" s="1">
        <f t="shared" si="8"/>
        <v>0</v>
      </c>
      <c r="J46" s="1">
        <f t="shared" si="8"/>
        <v>0</v>
      </c>
      <c r="K46" s="1">
        <f t="shared" si="8"/>
        <v>0</v>
      </c>
      <c r="L46" s="9">
        <f t="shared" si="8"/>
        <v>0</v>
      </c>
      <c r="M46" s="76">
        <f t="shared" si="8"/>
        <v>0</v>
      </c>
    </row>
    <row r="47" spans="1:13" ht="14.25">
      <c r="A47" s="3"/>
      <c r="B47" s="104" t="s">
        <v>12</v>
      </c>
      <c r="C47" s="104"/>
      <c r="D47" s="104"/>
      <c r="E47" s="104"/>
      <c r="F47" s="1">
        <f>F50+F53+F57</f>
        <v>0</v>
      </c>
      <c r="G47" s="1">
        <f t="shared" si="8"/>
        <v>0</v>
      </c>
      <c r="H47" s="1">
        <f t="shared" si="8"/>
        <v>0</v>
      </c>
      <c r="I47" s="1">
        <f t="shared" si="8"/>
        <v>0</v>
      </c>
      <c r="J47" s="1">
        <f t="shared" si="8"/>
        <v>0</v>
      </c>
      <c r="K47" s="1">
        <f t="shared" si="8"/>
        <v>0</v>
      </c>
      <c r="L47" s="9">
        <f t="shared" si="8"/>
        <v>0</v>
      </c>
      <c r="M47" s="76">
        <f t="shared" si="8"/>
        <v>0</v>
      </c>
    </row>
    <row r="48" spans="1:13" s="25" customFormat="1" ht="15">
      <c r="A48" s="44"/>
      <c r="B48" s="45" t="s">
        <v>21</v>
      </c>
      <c r="C48" s="105"/>
      <c r="D48" s="46"/>
      <c r="E48" s="30"/>
      <c r="F48" s="1"/>
      <c r="G48" s="1"/>
      <c r="H48" s="1"/>
      <c r="I48" s="1"/>
      <c r="J48" s="1"/>
      <c r="K48" s="1"/>
      <c r="L48" s="9"/>
      <c r="M48" s="76"/>
    </row>
    <row r="49" spans="1:13" s="25" customFormat="1" ht="15">
      <c r="A49" s="44"/>
      <c r="B49" s="26" t="s">
        <v>11</v>
      </c>
      <c r="C49" s="106"/>
      <c r="D49" s="47"/>
      <c r="E49" s="36"/>
      <c r="F49" s="1"/>
      <c r="G49" s="1"/>
      <c r="H49" s="1"/>
      <c r="I49" s="1"/>
      <c r="J49" s="1"/>
      <c r="K49" s="1"/>
      <c r="L49" s="9"/>
      <c r="M49" s="76"/>
    </row>
    <row r="50" spans="1:13" s="25" customFormat="1" ht="15">
      <c r="A50" s="44"/>
      <c r="B50" s="26" t="s">
        <v>12</v>
      </c>
      <c r="C50" s="107"/>
      <c r="D50" s="48"/>
      <c r="E50" s="36"/>
      <c r="F50" s="1"/>
      <c r="G50" s="1"/>
      <c r="H50" s="1"/>
      <c r="I50" s="1"/>
      <c r="J50" s="1"/>
      <c r="K50" s="1"/>
      <c r="L50" s="9"/>
      <c r="M50" s="76"/>
    </row>
    <row r="51" spans="1:13" s="25" customFormat="1" ht="0.75" customHeight="1" hidden="1">
      <c r="A51" s="44"/>
      <c r="B51" s="45" t="s">
        <v>22</v>
      </c>
      <c r="C51" s="105"/>
      <c r="D51" s="46"/>
      <c r="E51" s="30"/>
      <c r="F51" s="1"/>
      <c r="G51" s="1"/>
      <c r="H51" s="1"/>
      <c r="I51" s="1"/>
      <c r="J51" s="1"/>
      <c r="K51" s="1"/>
      <c r="L51" s="9"/>
      <c r="M51" s="76"/>
    </row>
    <row r="52" spans="1:13" s="25" customFormat="1" ht="15" hidden="1">
      <c r="A52" s="44"/>
      <c r="B52" s="26" t="s">
        <v>11</v>
      </c>
      <c r="C52" s="106"/>
      <c r="D52" s="47"/>
      <c r="E52" s="36"/>
      <c r="F52" s="1"/>
      <c r="G52" s="1"/>
      <c r="H52" s="1"/>
      <c r="I52" s="1"/>
      <c r="J52" s="1"/>
      <c r="K52" s="1"/>
      <c r="L52" s="9"/>
      <c r="M52" s="76"/>
    </row>
    <row r="53" spans="1:13" s="25" customFormat="1" ht="15" hidden="1">
      <c r="A53" s="44"/>
      <c r="B53" s="26" t="s">
        <v>12</v>
      </c>
      <c r="C53" s="106"/>
      <c r="D53" s="47"/>
      <c r="E53" s="36"/>
      <c r="F53" s="1"/>
      <c r="G53" s="1"/>
      <c r="H53" s="1"/>
      <c r="I53" s="1"/>
      <c r="J53" s="1"/>
      <c r="K53" s="1"/>
      <c r="L53" s="9"/>
      <c r="M53" s="76"/>
    </row>
    <row r="54" spans="1:13" s="25" customFormat="1" ht="15" hidden="1">
      <c r="A54" s="44"/>
      <c r="B54" s="39" t="s">
        <v>23</v>
      </c>
      <c r="C54" s="106"/>
      <c r="D54" s="47"/>
      <c r="E54" s="36"/>
      <c r="F54" s="1"/>
      <c r="G54" s="1"/>
      <c r="H54" s="1"/>
      <c r="I54" s="1"/>
      <c r="J54" s="1"/>
      <c r="K54" s="1"/>
      <c r="L54" s="9"/>
      <c r="M54" s="76"/>
    </row>
    <row r="55" spans="1:13" s="25" customFormat="1" ht="15" hidden="1">
      <c r="A55" s="44"/>
      <c r="B55" s="45" t="s">
        <v>19</v>
      </c>
      <c r="C55" s="106"/>
      <c r="D55" s="47"/>
      <c r="E55" s="36"/>
      <c r="F55" s="1"/>
      <c r="G55" s="1"/>
      <c r="H55" s="1"/>
      <c r="I55" s="1"/>
      <c r="J55" s="1"/>
      <c r="K55" s="1"/>
      <c r="L55" s="9"/>
      <c r="M55" s="76"/>
    </row>
    <row r="56" spans="1:13" ht="14.25" hidden="1">
      <c r="A56" s="3"/>
      <c r="B56" s="26" t="s">
        <v>11</v>
      </c>
      <c r="C56" s="106"/>
      <c r="D56" s="47"/>
      <c r="E56" s="36"/>
      <c r="F56" s="1"/>
      <c r="G56" s="1"/>
      <c r="H56" s="1"/>
      <c r="I56" s="1"/>
      <c r="J56" s="1"/>
      <c r="K56" s="1"/>
      <c r="L56" s="9"/>
      <c r="M56" s="76"/>
    </row>
    <row r="57" spans="1:13" ht="14.25" hidden="1">
      <c r="A57" s="3"/>
      <c r="B57" s="26" t="s">
        <v>12</v>
      </c>
      <c r="C57" s="107"/>
      <c r="D57" s="48"/>
      <c r="E57" s="36"/>
      <c r="F57" s="1"/>
      <c r="G57" s="1"/>
      <c r="H57" s="1"/>
      <c r="I57" s="1"/>
      <c r="J57" s="1"/>
      <c r="K57" s="1"/>
      <c r="L57" s="9"/>
      <c r="M57" s="76"/>
    </row>
    <row r="58" spans="1:13" ht="14.25">
      <c r="A58" s="3"/>
      <c r="B58" s="83" t="s">
        <v>24</v>
      </c>
      <c r="C58" s="84"/>
      <c r="D58" s="84"/>
      <c r="E58" s="84"/>
      <c r="F58" s="42">
        <f aca="true" t="shared" si="9" ref="F58:L58">SUM(F59:F60)</f>
        <v>3438015.2700000005</v>
      </c>
      <c r="G58" s="42">
        <f t="shared" si="9"/>
        <v>37500</v>
      </c>
      <c r="H58" s="42">
        <f t="shared" si="9"/>
        <v>2364680</v>
      </c>
      <c r="I58" s="42">
        <f t="shared" si="9"/>
        <v>466265</v>
      </c>
      <c r="J58" s="42">
        <f t="shared" si="9"/>
        <v>0</v>
      </c>
      <c r="K58" s="42">
        <f t="shared" si="9"/>
        <v>0</v>
      </c>
      <c r="L58" s="43">
        <f t="shared" si="9"/>
        <v>0</v>
      </c>
      <c r="M58" s="75">
        <f>M60+M59</f>
        <v>2830945</v>
      </c>
    </row>
    <row r="59" spans="1:13" ht="14.25">
      <c r="A59" s="3"/>
      <c r="B59" s="26" t="s">
        <v>11</v>
      </c>
      <c r="C59" s="49"/>
      <c r="D59" s="26"/>
      <c r="E59" s="26"/>
      <c r="F59" s="1">
        <f>F62+F65+F68+F71</f>
        <v>0</v>
      </c>
      <c r="G59" s="1">
        <f aca="true" t="shared" si="10" ref="G59:M59">G62+G65+G68+G71</f>
        <v>0</v>
      </c>
      <c r="H59" s="1">
        <f t="shared" si="10"/>
        <v>0</v>
      </c>
      <c r="I59" s="1">
        <f t="shared" si="10"/>
        <v>0</v>
      </c>
      <c r="J59" s="1">
        <f t="shared" si="10"/>
        <v>0</v>
      </c>
      <c r="K59" s="1">
        <f t="shared" si="10"/>
        <v>0</v>
      </c>
      <c r="L59" s="1">
        <f t="shared" si="10"/>
        <v>0</v>
      </c>
      <c r="M59" s="76">
        <f t="shared" si="10"/>
        <v>0</v>
      </c>
    </row>
    <row r="60" spans="1:13" ht="14.25">
      <c r="A60" s="3"/>
      <c r="B60" s="26" t="s">
        <v>12</v>
      </c>
      <c r="C60" s="50"/>
      <c r="D60" s="26"/>
      <c r="E60" s="26"/>
      <c r="F60" s="1">
        <f>F63+F66+F69+F72</f>
        <v>3438015.2700000005</v>
      </c>
      <c r="G60" s="1">
        <f aca="true" t="shared" si="11" ref="G60:M60">G63+G66+G69+G72</f>
        <v>37500</v>
      </c>
      <c r="H60" s="1">
        <f t="shared" si="11"/>
        <v>2364680</v>
      </c>
      <c r="I60" s="1">
        <f t="shared" si="11"/>
        <v>466265</v>
      </c>
      <c r="J60" s="1">
        <f t="shared" si="11"/>
        <v>0</v>
      </c>
      <c r="K60" s="1">
        <f t="shared" si="11"/>
        <v>0</v>
      </c>
      <c r="L60" s="1">
        <f t="shared" si="11"/>
        <v>0</v>
      </c>
      <c r="M60" s="76">
        <f t="shared" si="11"/>
        <v>2830945</v>
      </c>
    </row>
    <row r="61" spans="1:13" s="25" customFormat="1" ht="45">
      <c r="A61" s="44"/>
      <c r="B61" s="27" t="s">
        <v>38</v>
      </c>
      <c r="C61" s="28" t="s">
        <v>17</v>
      </c>
      <c r="D61" s="51">
        <v>2007</v>
      </c>
      <c r="E61" s="51">
        <v>2013</v>
      </c>
      <c r="F61" s="1"/>
      <c r="G61" s="1"/>
      <c r="H61" s="1"/>
      <c r="I61" s="1"/>
      <c r="J61" s="1"/>
      <c r="K61" s="1"/>
      <c r="L61" s="9"/>
      <c r="M61" s="76"/>
    </row>
    <row r="62" spans="1:13" s="25" customFormat="1" ht="15">
      <c r="A62" s="44"/>
      <c r="B62" s="26" t="s">
        <v>11</v>
      </c>
      <c r="C62" s="49"/>
      <c r="D62" s="47"/>
      <c r="E62" s="36"/>
      <c r="F62" s="1"/>
      <c r="G62" s="1"/>
      <c r="H62" s="1"/>
      <c r="I62" s="1"/>
      <c r="J62" s="1"/>
      <c r="K62" s="1"/>
      <c r="L62" s="9"/>
      <c r="M62" s="76"/>
    </row>
    <row r="63" spans="1:13" s="25" customFormat="1" ht="15">
      <c r="A63" s="44"/>
      <c r="B63" s="26" t="s">
        <v>12</v>
      </c>
      <c r="C63" s="52"/>
      <c r="D63" s="48"/>
      <c r="E63" s="36"/>
      <c r="F63" s="1">
        <f>85398.54+37500+H63+I63+J63+L63</f>
        <v>811843.54</v>
      </c>
      <c r="G63" s="1">
        <v>37500</v>
      </c>
      <c r="H63" s="1">
        <v>222680</v>
      </c>
      <c r="I63" s="1">
        <v>466265</v>
      </c>
      <c r="J63" s="1">
        <v>0</v>
      </c>
      <c r="K63" s="1"/>
      <c r="L63" s="9">
        <v>0</v>
      </c>
      <c r="M63" s="76">
        <f>SUM(H63:L63)</f>
        <v>688945</v>
      </c>
    </row>
    <row r="64" spans="1:13" s="25" customFormat="1" ht="15.75">
      <c r="A64" s="44"/>
      <c r="B64" s="2" t="s">
        <v>46</v>
      </c>
      <c r="C64" s="85" t="s">
        <v>17</v>
      </c>
      <c r="D64" s="46"/>
      <c r="E64" s="30"/>
      <c r="F64" s="1"/>
      <c r="G64" s="1"/>
      <c r="H64" s="1"/>
      <c r="I64" s="1"/>
      <c r="J64" s="1"/>
      <c r="K64" s="1"/>
      <c r="L64" s="9"/>
      <c r="M64" s="76"/>
    </row>
    <row r="65" spans="1:13" s="25" customFormat="1" ht="15">
      <c r="A65" s="44"/>
      <c r="B65" s="26" t="s">
        <v>11</v>
      </c>
      <c r="C65" s="86"/>
      <c r="D65" s="47"/>
      <c r="E65" s="36"/>
      <c r="F65" s="1"/>
      <c r="G65" s="1"/>
      <c r="H65" s="1"/>
      <c r="I65" s="1"/>
      <c r="J65" s="1"/>
      <c r="K65" s="1"/>
      <c r="L65" s="9"/>
      <c r="M65" s="76"/>
    </row>
    <row r="66" spans="1:13" ht="14.25">
      <c r="A66" s="3"/>
      <c r="B66" s="26" t="s">
        <v>12</v>
      </c>
      <c r="C66" s="87"/>
      <c r="D66" s="54">
        <v>2011</v>
      </c>
      <c r="E66" s="30">
        <v>2012</v>
      </c>
      <c r="F66" s="1">
        <f>417089.89+H66+I66+J66+L66</f>
        <v>1354089.8900000001</v>
      </c>
      <c r="G66" s="1"/>
      <c r="H66" s="1">
        <v>937000</v>
      </c>
      <c r="I66" s="1"/>
      <c r="J66" s="1"/>
      <c r="K66" s="1"/>
      <c r="L66" s="9"/>
      <c r="M66" s="76">
        <f>SUM(H66:L66)</f>
        <v>937000</v>
      </c>
    </row>
    <row r="67" spans="1:13" ht="33.75" customHeight="1">
      <c r="A67" s="3"/>
      <c r="B67" s="27" t="s">
        <v>58</v>
      </c>
      <c r="C67" s="85" t="s">
        <v>17</v>
      </c>
      <c r="D67" s="47"/>
      <c r="E67" s="36"/>
      <c r="F67" s="1"/>
      <c r="G67" s="1"/>
      <c r="H67" s="1"/>
      <c r="I67" s="1"/>
      <c r="J67" s="1"/>
      <c r="K67" s="1"/>
      <c r="L67" s="9"/>
      <c r="M67" s="76"/>
    </row>
    <row r="68" spans="1:13" ht="14.25">
      <c r="A68" s="3"/>
      <c r="B68" s="26" t="s">
        <v>11</v>
      </c>
      <c r="C68" s="86"/>
      <c r="D68" s="47"/>
      <c r="E68" s="36"/>
      <c r="F68" s="1"/>
      <c r="G68" s="1"/>
      <c r="H68" s="1"/>
      <c r="I68" s="1"/>
      <c r="J68" s="1"/>
      <c r="K68" s="1"/>
      <c r="L68" s="9"/>
      <c r="M68" s="76"/>
    </row>
    <row r="69" spans="1:13" ht="14.25">
      <c r="A69" s="3"/>
      <c r="B69" s="26" t="s">
        <v>12</v>
      </c>
      <c r="C69" s="87"/>
      <c r="D69" s="54">
        <v>2011</v>
      </c>
      <c r="E69" s="30">
        <v>2012</v>
      </c>
      <c r="F69" s="1">
        <f>51081.84+H69+I69+J69+K69</f>
        <v>1196081.84</v>
      </c>
      <c r="G69" s="1"/>
      <c r="H69" s="1">
        <f>1200000-55000</f>
        <v>1145000</v>
      </c>
      <c r="I69" s="1"/>
      <c r="J69" s="1"/>
      <c r="K69" s="1"/>
      <c r="L69" s="9"/>
      <c r="M69" s="76">
        <f>SUM(H69:L69)</f>
        <v>1145000</v>
      </c>
    </row>
    <row r="70" spans="1:13" ht="15">
      <c r="A70" s="3"/>
      <c r="B70" s="8" t="s">
        <v>47</v>
      </c>
      <c r="C70" s="28"/>
      <c r="D70" s="54"/>
      <c r="E70" s="30"/>
      <c r="F70" s="1"/>
      <c r="G70" s="1"/>
      <c r="H70" s="1"/>
      <c r="I70" s="1"/>
      <c r="J70" s="1"/>
      <c r="K70" s="1"/>
      <c r="L70" s="9"/>
      <c r="M70" s="76"/>
    </row>
    <row r="71" spans="1:13" ht="14.25">
      <c r="A71" s="3"/>
      <c r="B71" s="4" t="s">
        <v>11</v>
      </c>
      <c r="C71" s="53"/>
      <c r="D71" s="53"/>
      <c r="E71" s="36"/>
      <c r="F71" s="1"/>
      <c r="G71" s="1"/>
      <c r="H71" s="1"/>
      <c r="I71" s="1"/>
      <c r="J71" s="1"/>
      <c r="K71" s="1"/>
      <c r="L71" s="9"/>
      <c r="M71" s="76"/>
    </row>
    <row r="72" spans="1:13" ht="14.25">
      <c r="A72" s="3"/>
      <c r="B72" s="4" t="s">
        <v>12</v>
      </c>
      <c r="C72" s="54"/>
      <c r="D72" s="54"/>
      <c r="E72" s="36"/>
      <c r="F72" s="1">
        <f>16000+SUM(G72:L72)</f>
        <v>76000</v>
      </c>
      <c r="G72" s="1"/>
      <c r="H72" s="1">
        <v>60000</v>
      </c>
      <c r="I72" s="1"/>
      <c r="J72" s="1"/>
      <c r="K72" s="1"/>
      <c r="L72" s="9"/>
      <c r="M72" s="76">
        <f>SUM(H72:L72)</f>
        <v>60000</v>
      </c>
    </row>
    <row r="73" spans="1:13" ht="14.25">
      <c r="A73" s="3"/>
      <c r="B73" s="4"/>
      <c r="C73" s="5"/>
      <c r="D73" s="5"/>
      <c r="E73" s="6"/>
      <c r="F73" s="1"/>
      <c r="G73" s="1"/>
      <c r="H73" s="1"/>
      <c r="I73" s="1"/>
      <c r="J73" s="1"/>
      <c r="K73" s="1"/>
      <c r="L73" s="9"/>
      <c r="M73" s="76"/>
    </row>
    <row r="74" spans="1:13" ht="43.5" customHeight="1">
      <c r="A74" s="3"/>
      <c r="B74" s="83" t="s">
        <v>25</v>
      </c>
      <c r="C74" s="84"/>
      <c r="D74" s="84"/>
      <c r="E74" s="84"/>
      <c r="F74" s="42">
        <f>SUM(F75:F76)</f>
        <v>85639.18000000001</v>
      </c>
      <c r="G74" s="42">
        <f aca="true" t="shared" si="12" ref="G74:L74">SUM(G75:G76)</f>
        <v>0</v>
      </c>
      <c r="H74" s="42">
        <f>SUM(H75:H76)</f>
        <v>47273.46</v>
      </c>
      <c r="I74" s="42">
        <f t="shared" si="12"/>
        <v>24297.430000000004</v>
      </c>
      <c r="J74" s="42">
        <f t="shared" si="12"/>
        <v>6000</v>
      </c>
      <c r="K74" s="42">
        <f t="shared" si="12"/>
        <v>0</v>
      </c>
      <c r="L74" s="43">
        <f t="shared" si="12"/>
        <v>0</v>
      </c>
      <c r="M74" s="75">
        <f>SUM(M75:M76)</f>
        <v>77570.89</v>
      </c>
    </row>
    <row r="75" spans="1:14" ht="14.25">
      <c r="A75" s="3"/>
      <c r="B75" s="104" t="s">
        <v>11</v>
      </c>
      <c r="C75" s="104"/>
      <c r="D75" s="104"/>
      <c r="E75" s="104"/>
      <c r="F75" s="1">
        <f>F79+F82+F86+F90+F95+F99+F103+F107+F115+F111+F119+F123+F128+F133</f>
        <v>85639.18000000001</v>
      </c>
      <c r="G75" s="1">
        <f>G79+G82+G86+G90+G95+G99+G103+G107+G115</f>
        <v>0</v>
      </c>
      <c r="H75" s="1">
        <f>H79+H82+H86+H90+H95+H99+H103+H107+H115+H111+H119+H123+H128+H133</f>
        <v>47273.46</v>
      </c>
      <c r="I75" s="1">
        <f>I79+I82+I86+I90+I95+I99+I103+I107+I115+I111+I119+I123+I128+I133</f>
        <v>24297.430000000004</v>
      </c>
      <c r="J75" s="1">
        <f>J79+J82+J86+J90+J95+J99+J103+J107+J115+J119</f>
        <v>6000</v>
      </c>
      <c r="K75" s="1">
        <f>K79+K82+K86+K90+K95+K99+K103+K107+K115</f>
        <v>0</v>
      </c>
      <c r="L75" s="9">
        <f>L79+L82+L86+L90+L95+L99+L103+L107+L115</f>
        <v>0</v>
      </c>
      <c r="M75" s="76">
        <f>M79+M82+M86+M90+M95+M99+M103+M107+M1122+M111+M115+M119+M123+M128+M133</f>
        <v>77570.89</v>
      </c>
      <c r="N75" s="56">
        <f>F75-M75</f>
        <v>8068.290000000008</v>
      </c>
    </row>
    <row r="76" spans="1:14" ht="14.25">
      <c r="A76" s="3"/>
      <c r="B76" s="104" t="s">
        <v>12</v>
      </c>
      <c r="C76" s="104"/>
      <c r="D76" s="104"/>
      <c r="E76" s="104"/>
      <c r="F76" s="1">
        <f>F80+F83+F87</f>
        <v>0</v>
      </c>
      <c r="G76" s="1">
        <f aca="true" t="shared" si="13" ref="G76:M76">G80+G83+G87</f>
        <v>0</v>
      </c>
      <c r="H76" s="1">
        <f t="shared" si="13"/>
        <v>0</v>
      </c>
      <c r="I76" s="1">
        <f t="shared" si="13"/>
        <v>0</v>
      </c>
      <c r="J76" s="1">
        <f t="shared" si="13"/>
        <v>0</v>
      </c>
      <c r="K76" s="1">
        <f t="shared" si="13"/>
        <v>0</v>
      </c>
      <c r="L76" s="9">
        <f t="shared" si="13"/>
        <v>0</v>
      </c>
      <c r="M76" s="76">
        <f t="shared" si="13"/>
        <v>0</v>
      </c>
      <c r="N76" s="57"/>
    </row>
    <row r="77" spans="1:14" ht="11.25" customHeight="1">
      <c r="A77" s="3"/>
      <c r="B77" s="26"/>
      <c r="C77" s="58"/>
      <c r="D77" s="58"/>
      <c r="E77" s="26"/>
      <c r="F77" s="1"/>
      <c r="G77" s="1"/>
      <c r="H77" s="1"/>
      <c r="I77" s="1"/>
      <c r="J77" s="1"/>
      <c r="K77" s="1"/>
      <c r="L77" s="9"/>
      <c r="M77" s="76"/>
      <c r="N77" s="57"/>
    </row>
    <row r="78" spans="1:14" s="25" customFormat="1" ht="45">
      <c r="A78" s="44"/>
      <c r="B78" s="27" t="s">
        <v>31</v>
      </c>
      <c r="C78" s="79" t="s">
        <v>17</v>
      </c>
      <c r="D78" s="46">
        <v>2010</v>
      </c>
      <c r="E78" s="30">
        <v>2013</v>
      </c>
      <c r="F78" s="1"/>
      <c r="G78" s="1"/>
      <c r="H78" s="1"/>
      <c r="I78" s="1"/>
      <c r="J78" s="1"/>
      <c r="K78" s="1"/>
      <c r="L78" s="9"/>
      <c r="M78" s="76"/>
      <c r="N78" s="59"/>
    </row>
    <row r="79" spans="1:14" s="25" customFormat="1" ht="15">
      <c r="A79" s="44"/>
      <c r="B79" s="26" t="s">
        <v>11</v>
      </c>
      <c r="C79" s="80"/>
      <c r="D79" s="29"/>
      <c r="E79" s="36"/>
      <c r="F79" s="1">
        <f>8784</f>
        <v>8784</v>
      </c>
      <c r="G79" s="1"/>
      <c r="H79" s="1">
        <v>2928</v>
      </c>
      <c r="I79" s="1">
        <v>2440</v>
      </c>
      <c r="J79" s="1"/>
      <c r="K79" s="1"/>
      <c r="L79" s="9"/>
      <c r="M79" s="76">
        <f>SUM(H79:L79)</f>
        <v>5368</v>
      </c>
      <c r="N79" s="60">
        <f>F79-M79</f>
        <v>3416</v>
      </c>
    </row>
    <row r="80" spans="1:14" s="25" customFormat="1" ht="15">
      <c r="A80" s="44"/>
      <c r="B80" s="26" t="s">
        <v>12</v>
      </c>
      <c r="C80" s="80"/>
      <c r="D80" s="29"/>
      <c r="E80" s="36"/>
      <c r="F80" s="1"/>
      <c r="G80" s="1"/>
      <c r="H80" s="1"/>
      <c r="I80" s="1"/>
      <c r="J80" s="1"/>
      <c r="K80" s="1"/>
      <c r="L80" s="9"/>
      <c r="M80" s="76"/>
      <c r="N80" s="59"/>
    </row>
    <row r="81" spans="1:14" s="25" customFormat="1" ht="0.75" customHeight="1" hidden="1">
      <c r="A81" s="44"/>
      <c r="B81" s="27" t="s">
        <v>32</v>
      </c>
      <c r="C81" s="61" t="s">
        <v>17</v>
      </c>
      <c r="D81" s="29">
        <v>2009</v>
      </c>
      <c r="E81" s="30">
        <v>2012</v>
      </c>
      <c r="F81" s="1"/>
      <c r="G81" s="1"/>
      <c r="H81" s="1"/>
      <c r="I81" s="1"/>
      <c r="J81" s="1"/>
      <c r="K81" s="1"/>
      <c r="L81" s="9"/>
      <c r="M81" s="76"/>
      <c r="N81" s="59"/>
    </row>
    <row r="82" spans="1:14" s="25" customFormat="1" ht="15" hidden="1">
      <c r="A82" s="44"/>
      <c r="B82" s="26" t="s">
        <v>11</v>
      </c>
      <c r="C82" s="29"/>
      <c r="D82" s="54"/>
      <c r="E82" s="36"/>
      <c r="F82" s="1"/>
      <c r="G82" s="1"/>
      <c r="H82" s="1"/>
      <c r="I82" s="1"/>
      <c r="J82" s="1"/>
      <c r="K82" s="1"/>
      <c r="L82" s="9"/>
      <c r="M82" s="76">
        <f>SUM(H82:L82)</f>
        <v>0</v>
      </c>
      <c r="N82" s="60">
        <f>F82-M82</f>
        <v>0</v>
      </c>
    </row>
    <row r="83" spans="1:14" s="25" customFormat="1" ht="15" hidden="1">
      <c r="A83" s="44"/>
      <c r="B83" s="26" t="s">
        <v>12</v>
      </c>
      <c r="C83" s="29"/>
      <c r="D83" s="29"/>
      <c r="E83" s="36"/>
      <c r="F83" s="1"/>
      <c r="G83" s="1"/>
      <c r="H83" s="1"/>
      <c r="I83" s="1"/>
      <c r="J83" s="1"/>
      <c r="K83" s="1"/>
      <c r="L83" s="9"/>
      <c r="M83" s="76"/>
      <c r="N83" s="60">
        <f>SUM(N79:N82)</f>
        <v>3416</v>
      </c>
    </row>
    <row r="84" spans="1:14" s="25" customFormat="1" ht="15" hidden="1">
      <c r="A84" s="44"/>
      <c r="B84" s="62" t="s">
        <v>26</v>
      </c>
      <c r="C84" s="48"/>
      <c r="D84" s="54"/>
      <c r="E84" s="36"/>
      <c r="F84" s="1"/>
      <c r="G84" s="1"/>
      <c r="H84" s="1"/>
      <c r="I84" s="1"/>
      <c r="J84" s="1"/>
      <c r="K84" s="1"/>
      <c r="L84" s="9"/>
      <c r="M84" s="76"/>
      <c r="N84" s="59"/>
    </row>
    <row r="85" spans="1:14" s="25" customFormat="1" ht="30" hidden="1">
      <c r="A85" s="44"/>
      <c r="B85" s="27" t="s">
        <v>33</v>
      </c>
      <c r="C85" s="61" t="s">
        <v>17</v>
      </c>
      <c r="D85" s="29">
        <v>2011</v>
      </c>
      <c r="E85" s="30">
        <v>2012</v>
      </c>
      <c r="F85" s="1"/>
      <c r="G85" s="1"/>
      <c r="H85" s="1"/>
      <c r="I85" s="1"/>
      <c r="J85" s="1"/>
      <c r="K85" s="1"/>
      <c r="L85" s="9"/>
      <c r="M85" s="76"/>
      <c r="N85" s="59"/>
    </row>
    <row r="86" spans="1:13" ht="14.25" hidden="1">
      <c r="A86" s="3"/>
      <c r="B86" s="26" t="s">
        <v>11</v>
      </c>
      <c r="C86" s="55"/>
      <c r="D86" s="29"/>
      <c r="E86" s="36"/>
      <c r="F86" s="1"/>
      <c r="G86" s="1"/>
      <c r="H86" s="1"/>
      <c r="I86" s="1"/>
      <c r="J86" s="1"/>
      <c r="K86" s="1"/>
      <c r="L86" s="9"/>
      <c r="M86" s="76">
        <f>SUM(H86:L86)</f>
        <v>0</v>
      </c>
    </row>
    <row r="87" spans="1:13" ht="14.25" hidden="1">
      <c r="A87" s="3"/>
      <c r="B87" s="26" t="s">
        <v>12</v>
      </c>
      <c r="C87" s="48"/>
      <c r="D87" s="48"/>
      <c r="E87" s="36"/>
      <c r="F87" s="1"/>
      <c r="G87" s="1"/>
      <c r="H87" s="1"/>
      <c r="I87" s="1"/>
      <c r="J87" s="1"/>
      <c r="K87" s="1"/>
      <c r="L87" s="9"/>
      <c r="M87" s="76"/>
    </row>
    <row r="88" spans="1:13" ht="14.25" hidden="1">
      <c r="A88" s="3"/>
      <c r="B88" s="4"/>
      <c r="C88" s="5"/>
      <c r="D88" s="5"/>
      <c r="E88" s="6"/>
      <c r="F88" s="1"/>
      <c r="G88" s="1"/>
      <c r="H88" s="1"/>
      <c r="I88" s="1"/>
      <c r="J88" s="1"/>
      <c r="K88" s="1"/>
      <c r="L88" s="9"/>
      <c r="M88" s="76"/>
    </row>
    <row r="89" spans="1:13" ht="30" hidden="1">
      <c r="A89" s="3"/>
      <c r="B89" s="27" t="s">
        <v>34</v>
      </c>
      <c r="C89" s="61" t="s">
        <v>17</v>
      </c>
      <c r="D89" s="29">
        <v>2011</v>
      </c>
      <c r="E89" s="30">
        <v>2012</v>
      </c>
      <c r="F89" s="1"/>
      <c r="G89" s="1"/>
      <c r="H89" s="1"/>
      <c r="I89" s="1"/>
      <c r="J89" s="1"/>
      <c r="K89" s="1"/>
      <c r="L89" s="9"/>
      <c r="M89" s="76"/>
    </row>
    <row r="90" spans="1:13" ht="14.25" hidden="1">
      <c r="A90" s="3"/>
      <c r="B90" s="26" t="s">
        <v>11</v>
      </c>
      <c r="C90" s="55"/>
      <c r="D90" s="29"/>
      <c r="E90" s="36"/>
      <c r="F90" s="1"/>
      <c r="G90" s="1"/>
      <c r="H90" s="1"/>
      <c r="I90" s="1"/>
      <c r="J90" s="1"/>
      <c r="K90" s="1"/>
      <c r="L90" s="9"/>
      <c r="M90" s="76">
        <f>SUM(G90:L90)</f>
        <v>0</v>
      </c>
    </row>
    <row r="91" spans="1:13" ht="14.25" hidden="1">
      <c r="A91" s="3"/>
      <c r="B91" s="26" t="s">
        <v>12</v>
      </c>
      <c r="C91" s="48"/>
      <c r="D91" s="48"/>
      <c r="E91" s="36"/>
      <c r="F91" s="1"/>
      <c r="G91" s="1"/>
      <c r="H91" s="1"/>
      <c r="I91" s="1"/>
      <c r="J91" s="1"/>
      <c r="K91" s="1"/>
      <c r="L91" s="9"/>
      <c r="M91" s="76"/>
    </row>
    <row r="92" spans="1:13" ht="14.25" hidden="1">
      <c r="A92" s="3"/>
      <c r="B92" s="4"/>
      <c r="C92" s="5"/>
      <c r="D92" s="5"/>
      <c r="E92" s="6"/>
      <c r="F92" s="1"/>
      <c r="G92" s="1"/>
      <c r="H92" s="1"/>
      <c r="I92" s="1"/>
      <c r="J92" s="1"/>
      <c r="K92" s="1"/>
      <c r="L92" s="9"/>
      <c r="M92" s="76"/>
    </row>
    <row r="93" spans="1:13" ht="10.5" customHeight="1">
      <c r="A93" s="3"/>
      <c r="B93" s="4"/>
      <c r="C93" s="5"/>
      <c r="D93" s="5"/>
      <c r="E93" s="6"/>
      <c r="F93" s="1"/>
      <c r="G93" s="1"/>
      <c r="H93" s="1"/>
      <c r="I93" s="1"/>
      <c r="J93" s="1"/>
      <c r="K93" s="1"/>
      <c r="L93" s="9"/>
      <c r="M93" s="76"/>
    </row>
    <row r="94" spans="1:13" ht="31.5">
      <c r="A94" s="3"/>
      <c r="B94" s="81" t="s">
        <v>43</v>
      </c>
      <c r="C94" s="61" t="s">
        <v>17</v>
      </c>
      <c r="D94" s="29">
        <v>2011</v>
      </c>
      <c r="E94" s="30">
        <v>2013</v>
      </c>
      <c r="F94" s="1"/>
      <c r="G94" s="1"/>
      <c r="H94" s="1"/>
      <c r="I94" s="1"/>
      <c r="J94" s="1"/>
      <c r="K94" s="1"/>
      <c r="L94" s="9"/>
      <c r="M94" s="76"/>
    </row>
    <row r="95" spans="1:13" ht="14.25">
      <c r="A95" s="3"/>
      <c r="B95" s="26" t="s">
        <v>11</v>
      </c>
      <c r="C95" s="55"/>
      <c r="D95" s="29"/>
      <c r="E95" s="36"/>
      <c r="F95" s="1">
        <v>2640</v>
      </c>
      <c r="G95" s="1"/>
      <c r="H95" s="1">
        <v>1320</v>
      </c>
      <c r="I95" s="1">
        <v>660</v>
      </c>
      <c r="J95" s="1"/>
      <c r="K95" s="1"/>
      <c r="L95" s="9"/>
      <c r="M95" s="76">
        <f>SUM(H95:L95)</f>
        <v>1980</v>
      </c>
    </row>
    <row r="96" spans="1:13" ht="14.25">
      <c r="A96" s="3"/>
      <c r="B96" s="26" t="s">
        <v>12</v>
      </c>
      <c r="C96" s="48"/>
      <c r="D96" s="48"/>
      <c r="E96" s="36"/>
      <c r="F96" s="1"/>
      <c r="G96" s="1"/>
      <c r="H96" s="1"/>
      <c r="I96" s="1"/>
      <c r="J96" s="1"/>
      <c r="K96" s="1"/>
      <c r="L96" s="9"/>
      <c r="M96" s="76"/>
    </row>
    <row r="97" spans="1:13" ht="14.25">
      <c r="A97" s="3"/>
      <c r="B97" s="4"/>
      <c r="C97" s="5"/>
      <c r="D97" s="5"/>
      <c r="E97" s="6"/>
      <c r="F97" s="1"/>
      <c r="G97" s="1"/>
      <c r="H97" s="1"/>
      <c r="I97" s="1"/>
      <c r="J97" s="1"/>
      <c r="K97" s="1"/>
      <c r="L97" s="9"/>
      <c r="M97" s="76"/>
    </row>
    <row r="98" spans="1:13" ht="31.5">
      <c r="A98" s="3"/>
      <c r="B98" s="82" t="s">
        <v>36</v>
      </c>
      <c r="C98" s="61" t="s">
        <v>17</v>
      </c>
      <c r="D98" s="29">
        <v>2011</v>
      </c>
      <c r="E98" s="30">
        <v>2013</v>
      </c>
      <c r="F98" s="1"/>
      <c r="G98" s="1"/>
      <c r="H98" s="1"/>
      <c r="I98" s="1"/>
      <c r="J98" s="1"/>
      <c r="K98" s="1"/>
      <c r="L98" s="9"/>
      <c r="M98" s="76"/>
    </row>
    <row r="99" spans="1:13" ht="14.25">
      <c r="A99" s="3"/>
      <c r="B99" s="26" t="s">
        <v>11</v>
      </c>
      <c r="C99" s="55"/>
      <c r="D99" s="29"/>
      <c r="E99" s="36"/>
      <c r="F99" s="1">
        <v>8778.34</v>
      </c>
      <c r="G99" s="1"/>
      <c r="H99" s="1">
        <f>3940.92+790.56</f>
        <v>4731.48</v>
      </c>
      <c r="I99" s="1">
        <v>1970.46</v>
      </c>
      <c r="J99" s="1"/>
      <c r="K99" s="1"/>
      <c r="L99" s="9"/>
      <c r="M99" s="76">
        <f>SUM(H99:L99)</f>
        <v>6701.94</v>
      </c>
    </row>
    <row r="100" spans="1:13" ht="14.25">
      <c r="A100" s="3"/>
      <c r="B100" s="26" t="s">
        <v>12</v>
      </c>
      <c r="C100" s="48"/>
      <c r="D100" s="48"/>
      <c r="E100" s="36"/>
      <c r="F100" s="1"/>
      <c r="G100" s="1"/>
      <c r="H100" s="1"/>
      <c r="I100" s="1"/>
      <c r="J100" s="1"/>
      <c r="K100" s="1"/>
      <c r="L100" s="9"/>
      <c r="M100" s="76"/>
    </row>
    <row r="101" spans="1:13" ht="11.25" customHeight="1">
      <c r="A101" s="3"/>
      <c r="B101" s="4"/>
      <c r="C101" s="5"/>
      <c r="D101" s="5"/>
      <c r="E101" s="6"/>
      <c r="F101" s="1"/>
      <c r="G101" s="1"/>
      <c r="H101" s="1"/>
      <c r="I101" s="1"/>
      <c r="J101" s="1"/>
      <c r="K101" s="1"/>
      <c r="L101" s="9"/>
      <c r="M101" s="76"/>
    </row>
    <row r="102" spans="1:13" ht="31.5">
      <c r="A102" s="3"/>
      <c r="B102" s="81" t="s">
        <v>42</v>
      </c>
      <c r="C102" s="61" t="s">
        <v>17</v>
      </c>
      <c r="D102" s="29">
        <v>2011</v>
      </c>
      <c r="E102" s="30">
        <v>2013</v>
      </c>
      <c r="F102" s="1"/>
      <c r="G102" s="1"/>
      <c r="H102" s="1"/>
      <c r="I102" s="1"/>
      <c r="J102" s="1"/>
      <c r="K102" s="1"/>
      <c r="L102" s="9"/>
      <c r="M102" s="76"/>
    </row>
    <row r="103" spans="1:13" ht="14.25">
      <c r="A103" s="3"/>
      <c r="B103" s="26" t="s">
        <v>11</v>
      </c>
      <c r="C103" s="55"/>
      <c r="D103" s="29"/>
      <c r="E103" s="36"/>
      <c r="F103" s="1">
        <v>9195.48</v>
      </c>
      <c r="G103" s="1"/>
      <c r="H103" s="1">
        <v>4597.74</v>
      </c>
      <c r="I103" s="1">
        <v>3974.13</v>
      </c>
      <c r="J103" s="1"/>
      <c r="K103" s="1"/>
      <c r="L103" s="9"/>
      <c r="M103" s="76">
        <f>SUM(H103:L103)</f>
        <v>8571.869999999999</v>
      </c>
    </row>
    <row r="104" spans="1:13" ht="14.25">
      <c r="A104" s="3"/>
      <c r="B104" s="26" t="s">
        <v>12</v>
      </c>
      <c r="C104" s="48"/>
      <c r="D104" s="48"/>
      <c r="E104" s="36"/>
      <c r="F104" s="1"/>
      <c r="G104" s="1"/>
      <c r="H104" s="1"/>
      <c r="I104" s="1"/>
      <c r="J104" s="1"/>
      <c r="K104" s="1"/>
      <c r="L104" s="9"/>
      <c r="M104" s="76"/>
    </row>
    <row r="105" spans="1:13" ht="11.25" customHeight="1">
      <c r="A105" s="3"/>
      <c r="B105" s="4"/>
      <c r="C105" s="5"/>
      <c r="D105" s="5"/>
      <c r="E105" s="6"/>
      <c r="F105" s="1"/>
      <c r="G105" s="1"/>
      <c r="H105" s="1"/>
      <c r="I105" s="1"/>
      <c r="J105" s="1"/>
      <c r="K105" s="1"/>
      <c r="L105" s="9"/>
      <c r="M105" s="76"/>
    </row>
    <row r="106" spans="1:13" ht="31.5">
      <c r="A106" s="3"/>
      <c r="B106" s="81" t="s">
        <v>51</v>
      </c>
      <c r="C106" s="61" t="s">
        <v>17</v>
      </c>
      <c r="D106" s="29">
        <v>2011</v>
      </c>
      <c r="E106" s="30">
        <v>2013</v>
      </c>
      <c r="F106" s="1"/>
      <c r="G106" s="1"/>
      <c r="H106" s="1"/>
      <c r="I106" s="1"/>
      <c r="J106" s="1"/>
      <c r="K106" s="1"/>
      <c r="L106" s="9"/>
      <c r="M106" s="76"/>
    </row>
    <row r="107" spans="1:13" ht="14.25">
      <c r="A107" s="3"/>
      <c r="B107" s="26" t="s">
        <v>11</v>
      </c>
      <c r="C107" s="55"/>
      <c r="D107" s="29"/>
      <c r="E107" s="36"/>
      <c r="F107" s="1">
        <f>1476</f>
        <v>1476</v>
      </c>
      <c r="G107" s="1"/>
      <c r="H107" s="1">
        <v>738</v>
      </c>
      <c r="I107" s="1">
        <v>430.5</v>
      </c>
      <c r="J107" s="1"/>
      <c r="K107" s="1"/>
      <c r="L107" s="9"/>
      <c r="M107" s="76">
        <f>SUM(H107:L107)</f>
        <v>1168.5</v>
      </c>
    </row>
    <row r="108" spans="1:13" ht="14.25">
      <c r="A108" s="3"/>
      <c r="B108" s="26" t="s">
        <v>12</v>
      </c>
      <c r="C108" s="48"/>
      <c r="D108" s="48"/>
      <c r="E108" s="36"/>
      <c r="F108" s="1"/>
      <c r="G108" s="1"/>
      <c r="H108" s="1"/>
      <c r="I108" s="1"/>
      <c r="J108" s="1"/>
      <c r="K108" s="1"/>
      <c r="L108" s="9"/>
      <c r="M108" s="76"/>
    </row>
    <row r="109" spans="1:13" ht="14.25">
      <c r="A109" s="3"/>
      <c r="B109" s="4"/>
      <c r="C109" s="5"/>
      <c r="D109" s="5"/>
      <c r="E109" s="6"/>
      <c r="F109" s="1"/>
      <c r="G109" s="1"/>
      <c r="H109" s="1"/>
      <c r="I109" s="1"/>
      <c r="J109" s="1"/>
      <c r="K109" s="1"/>
      <c r="L109" s="9"/>
      <c r="M109" s="76"/>
    </row>
    <row r="110" spans="1:13" ht="31.5">
      <c r="A110" s="3"/>
      <c r="B110" s="81" t="s">
        <v>52</v>
      </c>
      <c r="C110" s="61" t="s">
        <v>17</v>
      </c>
      <c r="D110" s="29">
        <v>2011</v>
      </c>
      <c r="E110" s="30">
        <v>2013</v>
      </c>
      <c r="F110" s="1"/>
      <c r="G110" s="1"/>
      <c r="H110" s="1"/>
      <c r="I110" s="1"/>
      <c r="J110" s="1"/>
      <c r="K110" s="1"/>
      <c r="L110" s="9"/>
      <c r="M110" s="76"/>
    </row>
    <row r="111" spans="1:13" ht="14.25">
      <c r="A111" s="3"/>
      <c r="B111" s="26" t="s">
        <v>11</v>
      </c>
      <c r="C111" s="55"/>
      <c r="D111" s="29"/>
      <c r="E111" s="36"/>
      <c r="F111" s="1">
        <f>1476</f>
        <v>1476</v>
      </c>
      <c r="G111" s="1"/>
      <c r="H111" s="1">
        <v>738</v>
      </c>
      <c r="I111" s="1">
        <v>369</v>
      </c>
      <c r="J111" s="1"/>
      <c r="K111" s="1"/>
      <c r="L111" s="9"/>
      <c r="M111" s="76">
        <f>SUM(H111:L111)</f>
        <v>1107</v>
      </c>
    </row>
    <row r="112" spans="1:13" ht="14.25">
      <c r="A112" s="3"/>
      <c r="B112" s="26" t="s">
        <v>12</v>
      </c>
      <c r="C112" s="48"/>
      <c r="D112" s="48"/>
      <c r="E112" s="36"/>
      <c r="F112" s="1"/>
      <c r="G112" s="1"/>
      <c r="H112" s="1"/>
      <c r="I112" s="1"/>
      <c r="J112" s="1"/>
      <c r="K112" s="1"/>
      <c r="L112" s="9"/>
      <c r="M112" s="76"/>
    </row>
    <row r="113" spans="1:13" ht="14.25">
      <c r="A113" s="3"/>
      <c r="B113" s="4"/>
      <c r="C113" s="5"/>
      <c r="D113" s="5"/>
      <c r="E113" s="6"/>
      <c r="F113" s="1"/>
      <c r="G113" s="1"/>
      <c r="H113" s="1"/>
      <c r="I113" s="1"/>
      <c r="J113" s="1"/>
      <c r="K113" s="1"/>
      <c r="L113" s="9"/>
      <c r="M113" s="76"/>
    </row>
    <row r="114" spans="1:13" ht="31.5">
      <c r="A114" s="3"/>
      <c r="B114" s="81" t="s">
        <v>44</v>
      </c>
      <c r="C114" s="61" t="s">
        <v>17</v>
      </c>
      <c r="D114" s="29">
        <v>2011</v>
      </c>
      <c r="E114" s="30">
        <v>2013</v>
      </c>
      <c r="F114" s="1"/>
      <c r="G114" s="1"/>
      <c r="H114" s="1"/>
      <c r="I114" s="1"/>
      <c r="J114" s="1"/>
      <c r="K114" s="1"/>
      <c r="L114" s="9"/>
      <c r="M114" s="76"/>
    </row>
    <row r="115" spans="1:13" ht="14.25">
      <c r="A115" s="3"/>
      <c r="B115" s="26" t="s">
        <v>11</v>
      </c>
      <c r="C115" s="55"/>
      <c r="D115" s="29"/>
      <c r="E115" s="36"/>
      <c r="F115" s="1">
        <v>2463.12</v>
      </c>
      <c r="G115" s="1"/>
      <c r="H115" s="1">
        <v>1231.56</v>
      </c>
      <c r="I115" s="1">
        <v>615.78</v>
      </c>
      <c r="J115" s="1"/>
      <c r="K115" s="1"/>
      <c r="L115" s="9"/>
      <c r="M115" s="76">
        <f>SUM(H115:L115)</f>
        <v>1847.34</v>
      </c>
    </row>
    <row r="116" spans="1:13" ht="14.25">
      <c r="A116" s="3"/>
      <c r="B116" s="26" t="s">
        <v>12</v>
      </c>
      <c r="C116" s="48"/>
      <c r="D116" s="48"/>
      <c r="E116" s="36"/>
      <c r="F116" s="1"/>
      <c r="G116" s="1"/>
      <c r="H116" s="1"/>
      <c r="I116" s="1"/>
      <c r="J116" s="1"/>
      <c r="K116" s="1"/>
      <c r="L116" s="9"/>
      <c r="M116" s="76"/>
    </row>
    <row r="117" spans="1:13" ht="14.25">
      <c r="A117" s="3"/>
      <c r="B117" s="4"/>
      <c r="C117" s="5"/>
      <c r="D117" s="5"/>
      <c r="E117" s="6"/>
      <c r="F117" s="1"/>
      <c r="G117" s="1"/>
      <c r="H117" s="1"/>
      <c r="I117" s="1"/>
      <c r="J117" s="1"/>
      <c r="K117" s="1"/>
      <c r="L117" s="9"/>
      <c r="M117" s="76"/>
    </row>
    <row r="118" spans="1:13" ht="63">
      <c r="A118" s="3"/>
      <c r="B118" s="81" t="s">
        <v>53</v>
      </c>
      <c r="C118" s="61" t="s">
        <v>17</v>
      </c>
      <c r="D118" s="29">
        <v>2012</v>
      </c>
      <c r="E118" s="30">
        <v>2014</v>
      </c>
      <c r="F118" s="1"/>
      <c r="G118" s="1"/>
      <c r="H118" s="1"/>
      <c r="I118" s="1"/>
      <c r="J118" s="1"/>
      <c r="K118" s="1"/>
      <c r="L118" s="9"/>
      <c r="M118" s="76"/>
    </row>
    <row r="119" spans="1:13" ht="14.25">
      <c r="A119" s="3"/>
      <c r="B119" s="26" t="s">
        <v>11</v>
      </c>
      <c r="C119" s="55"/>
      <c r="D119" s="29"/>
      <c r="E119" s="36"/>
      <c r="F119" s="1">
        <v>18000</v>
      </c>
      <c r="G119" s="1"/>
      <c r="H119" s="1">
        <v>6000</v>
      </c>
      <c r="I119" s="1">
        <v>6000</v>
      </c>
      <c r="J119" s="1">
        <v>6000</v>
      </c>
      <c r="K119" s="1"/>
      <c r="L119" s="9"/>
      <c r="M119" s="76">
        <f>SUM(H119:L119)</f>
        <v>18000</v>
      </c>
    </row>
    <row r="120" spans="1:13" ht="14.25">
      <c r="A120" s="3"/>
      <c r="B120" s="26" t="s">
        <v>12</v>
      </c>
      <c r="C120" s="48"/>
      <c r="D120" s="48"/>
      <c r="E120" s="36"/>
      <c r="F120" s="1"/>
      <c r="G120" s="1"/>
      <c r="H120" s="1"/>
      <c r="I120" s="1"/>
      <c r="J120" s="1"/>
      <c r="K120" s="1"/>
      <c r="L120" s="9"/>
      <c r="M120" s="76"/>
    </row>
    <row r="121" spans="1:13" ht="14.25">
      <c r="A121" s="3"/>
      <c r="B121" s="4"/>
      <c r="C121" s="5"/>
      <c r="D121" s="5"/>
      <c r="E121" s="6"/>
      <c r="F121" s="1"/>
      <c r="G121" s="1"/>
      <c r="H121" s="1"/>
      <c r="I121" s="1"/>
      <c r="J121" s="1"/>
      <c r="K121" s="1"/>
      <c r="L121" s="9"/>
      <c r="M121" s="76"/>
    </row>
    <row r="122" spans="1:13" ht="31.5">
      <c r="A122" s="3"/>
      <c r="B122" s="81" t="s">
        <v>54</v>
      </c>
      <c r="C122" s="61" t="s">
        <v>17</v>
      </c>
      <c r="D122" s="29">
        <v>2012</v>
      </c>
      <c r="E122" s="30">
        <v>2013</v>
      </c>
      <c r="F122" s="1"/>
      <c r="G122" s="1"/>
      <c r="H122" s="1"/>
      <c r="I122" s="1"/>
      <c r="J122" s="1"/>
      <c r="K122" s="1"/>
      <c r="L122" s="9"/>
      <c r="M122" s="76"/>
    </row>
    <row r="123" spans="1:13" ht="14.25">
      <c r="A123" s="3"/>
      <c r="B123" s="26" t="s">
        <v>11</v>
      </c>
      <c r="C123" s="55"/>
      <c r="D123" s="29"/>
      <c r="E123" s="36"/>
      <c r="F123" s="1">
        <v>7380</v>
      </c>
      <c r="G123" s="1"/>
      <c r="H123" s="1">
        <v>6150</v>
      </c>
      <c r="I123" s="1">
        <v>1230</v>
      </c>
      <c r="J123" s="1"/>
      <c r="K123" s="1"/>
      <c r="L123" s="9"/>
      <c r="M123" s="76">
        <f>SUM(H123:L123)</f>
        <v>7380</v>
      </c>
    </row>
    <row r="124" spans="1:13" ht="14.25">
      <c r="A124" s="3"/>
      <c r="B124" s="26" t="s">
        <v>12</v>
      </c>
      <c r="C124" s="48"/>
      <c r="D124" s="48"/>
      <c r="E124" s="36"/>
      <c r="F124" s="1"/>
      <c r="G124" s="1"/>
      <c r="H124" s="1"/>
      <c r="I124" s="1"/>
      <c r="J124" s="1"/>
      <c r="K124" s="1"/>
      <c r="L124" s="9"/>
      <c r="M124" s="76"/>
    </row>
    <row r="125" spans="1:13" ht="14.25">
      <c r="A125" s="3"/>
      <c r="B125" s="4"/>
      <c r="C125" s="5"/>
      <c r="D125" s="5"/>
      <c r="E125" s="6"/>
      <c r="F125" s="1"/>
      <c r="G125" s="1"/>
      <c r="H125" s="1"/>
      <c r="I125" s="1"/>
      <c r="J125" s="1"/>
      <c r="K125" s="1"/>
      <c r="L125" s="9"/>
      <c r="M125" s="76"/>
    </row>
    <row r="126" spans="1:13" ht="14.25">
      <c r="A126" s="3"/>
      <c r="B126" s="4"/>
      <c r="C126" s="5"/>
      <c r="D126" s="5"/>
      <c r="E126" s="6"/>
      <c r="F126" s="1"/>
      <c r="G126" s="1"/>
      <c r="H126" s="1"/>
      <c r="I126" s="1"/>
      <c r="J126" s="1"/>
      <c r="K126" s="1"/>
      <c r="L126" s="9"/>
      <c r="M126" s="76"/>
    </row>
    <row r="127" spans="1:13" ht="15.75">
      <c r="A127" s="3"/>
      <c r="B127" s="81" t="s">
        <v>55</v>
      </c>
      <c r="C127" s="61" t="s">
        <v>17</v>
      </c>
      <c r="D127" s="29">
        <v>2012</v>
      </c>
      <c r="E127" s="30">
        <v>2013</v>
      </c>
      <c r="F127" s="1"/>
      <c r="G127" s="1"/>
      <c r="H127" s="1"/>
      <c r="I127" s="1"/>
      <c r="J127" s="1"/>
      <c r="K127" s="1"/>
      <c r="L127" s="9"/>
      <c r="M127" s="76"/>
    </row>
    <row r="128" spans="1:13" ht="14.25">
      <c r="A128" s="3"/>
      <c r="B128" s="26" t="s">
        <v>11</v>
      </c>
      <c r="C128" s="55"/>
      <c r="D128" s="29"/>
      <c r="E128" s="36"/>
      <c r="F128" s="1">
        <v>23970.24</v>
      </c>
      <c r="G128" s="1"/>
      <c r="H128" s="1">
        <v>17977.68</v>
      </c>
      <c r="I128" s="1">
        <v>5992.56</v>
      </c>
      <c r="J128" s="1"/>
      <c r="K128" s="1"/>
      <c r="L128" s="9"/>
      <c r="M128" s="76">
        <f>SUM(H128:L128)</f>
        <v>23970.24</v>
      </c>
    </row>
    <row r="129" spans="1:13" ht="14.25">
      <c r="A129" s="3"/>
      <c r="B129" s="26" t="s">
        <v>12</v>
      </c>
      <c r="C129" s="48"/>
      <c r="D129" s="48"/>
      <c r="E129" s="36"/>
      <c r="F129" s="1"/>
      <c r="G129" s="1"/>
      <c r="H129" s="1"/>
      <c r="I129" s="1"/>
      <c r="J129" s="1"/>
      <c r="K129" s="1"/>
      <c r="L129" s="9"/>
      <c r="M129" s="76"/>
    </row>
    <row r="130" spans="1:13" ht="14.25">
      <c r="A130" s="3"/>
      <c r="B130" s="4"/>
      <c r="C130" s="5"/>
      <c r="D130" s="5"/>
      <c r="E130" s="6"/>
      <c r="F130" s="1"/>
      <c r="G130" s="1"/>
      <c r="H130" s="1"/>
      <c r="I130" s="1"/>
      <c r="J130" s="1"/>
      <c r="K130" s="1"/>
      <c r="L130" s="9"/>
      <c r="M130" s="76"/>
    </row>
    <row r="131" spans="1:13" ht="14.25">
      <c r="A131" s="3"/>
      <c r="B131" s="4"/>
      <c r="C131" s="5"/>
      <c r="D131" s="5"/>
      <c r="E131" s="6"/>
      <c r="F131" s="1"/>
      <c r="G131" s="1"/>
      <c r="H131" s="1"/>
      <c r="I131" s="1"/>
      <c r="J131" s="1"/>
      <c r="K131" s="1"/>
      <c r="L131" s="9"/>
      <c r="M131" s="76"/>
    </row>
    <row r="132" spans="1:13" ht="31.5">
      <c r="A132" s="3"/>
      <c r="B132" s="81" t="s">
        <v>56</v>
      </c>
      <c r="C132" s="61" t="s">
        <v>17</v>
      </c>
      <c r="D132" s="29">
        <v>2012</v>
      </c>
      <c r="E132" s="30">
        <v>2013</v>
      </c>
      <c r="F132" s="1"/>
      <c r="G132" s="1"/>
      <c r="H132" s="1"/>
      <c r="I132" s="1"/>
      <c r="J132" s="1"/>
      <c r="K132" s="1"/>
      <c r="L132" s="9"/>
      <c r="M132" s="76"/>
    </row>
    <row r="133" spans="1:13" ht="14.25">
      <c r="A133" s="3"/>
      <c r="B133" s="26" t="s">
        <v>11</v>
      </c>
      <c r="C133" s="55"/>
      <c r="D133" s="29"/>
      <c r="E133" s="36"/>
      <c r="F133" s="1">
        <v>1476</v>
      </c>
      <c r="G133" s="1"/>
      <c r="H133" s="1">
        <v>861</v>
      </c>
      <c r="I133" s="1">
        <v>615</v>
      </c>
      <c r="J133" s="1"/>
      <c r="K133" s="1"/>
      <c r="L133" s="9"/>
      <c r="M133" s="76">
        <f>SUM(H133:L133)</f>
        <v>1476</v>
      </c>
    </row>
    <row r="134" spans="1:13" ht="14.25">
      <c r="A134" s="3"/>
      <c r="B134" s="26" t="s">
        <v>12</v>
      </c>
      <c r="C134" s="48"/>
      <c r="D134" s="48"/>
      <c r="E134" s="36"/>
      <c r="F134" s="1"/>
      <c r="G134" s="1"/>
      <c r="H134" s="1"/>
      <c r="I134" s="1"/>
      <c r="J134" s="1"/>
      <c r="K134" s="1"/>
      <c r="L134" s="9"/>
      <c r="M134" s="76"/>
    </row>
    <row r="135" spans="1:13" ht="14.25">
      <c r="A135" s="3"/>
      <c r="B135" s="4"/>
      <c r="C135" s="5"/>
      <c r="D135" s="5"/>
      <c r="E135" s="6"/>
      <c r="F135" s="1"/>
      <c r="G135" s="1"/>
      <c r="H135" s="1"/>
      <c r="I135" s="1"/>
      <c r="J135" s="1"/>
      <c r="K135" s="1"/>
      <c r="L135" s="9"/>
      <c r="M135" s="76"/>
    </row>
    <row r="136" spans="1:13" ht="14.25">
      <c r="A136" s="3"/>
      <c r="B136" s="4"/>
      <c r="C136" s="5"/>
      <c r="D136" s="5"/>
      <c r="E136" s="6"/>
      <c r="F136" s="1"/>
      <c r="G136" s="1"/>
      <c r="H136" s="1"/>
      <c r="I136" s="1"/>
      <c r="J136" s="1"/>
      <c r="K136" s="1"/>
      <c r="L136" s="9"/>
      <c r="M136" s="76"/>
    </row>
    <row r="137" spans="1:13" ht="14.25">
      <c r="A137" s="3"/>
      <c r="B137" s="83" t="s">
        <v>27</v>
      </c>
      <c r="C137" s="84"/>
      <c r="D137" s="84"/>
      <c r="E137" s="84"/>
      <c r="F137" s="42">
        <f aca="true" t="shared" si="14" ref="F137:M137">SUM(F138:F140)</f>
        <v>0</v>
      </c>
      <c r="G137" s="42">
        <f t="shared" si="14"/>
        <v>0</v>
      </c>
      <c r="H137" s="42">
        <f t="shared" si="14"/>
        <v>0</v>
      </c>
      <c r="I137" s="42">
        <f t="shared" si="14"/>
        <v>0</v>
      </c>
      <c r="J137" s="42">
        <f t="shared" si="14"/>
        <v>0</v>
      </c>
      <c r="K137" s="42"/>
      <c r="L137" s="43">
        <f t="shared" si="14"/>
        <v>0</v>
      </c>
      <c r="M137" s="75">
        <f t="shared" si="14"/>
        <v>0</v>
      </c>
    </row>
    <row r="138" spans="1:13" ht="14.25">
      <c r="A138" s="3"/>
      <c r="B138" s="111" t="s">
        <v>11</v>
      </c>
      <c r="C138" s="111"/>
      <c r="D138" s="111"/>
      <c r="E138" s="111"/>
      <c r="F138" s="1"/>
      <c r="G138" s="1"/>
      <c r="H138" s="1"/>
      <c r="I138" s="1"/>
      <c r="J138" s="1"/>
      <c r="K138" s="1"/>
      <c r="L138" s="9"/>
      <c r="M138" s="76"/>
    </row>
    <row r="139" spans="1:14" s="25" customFormat="1" ht="15">
      <c r="A139" s="44"/>
      <c r="B139" s="45" t="s">
        <v>28</v>
      </c>
      <c r="C139" s="105"/>
      <c r="D139" s="46"/>
      <c r="E139" s="30"/>
      <c r="F139" s="1"/>
      <c r="G139" s="1"/>
      <c r="H139" s="1"/>
      <c r="I139" s="1"/>
      <c r="J139" s="1"/>
      <c r="K139" s="1"/>
      <c r="L139" s="9"/>
      <c r="M139" s="76"/>
      <c r="N139" s="63"/>
    </row>
    <row r="140" spans="1:13" s="25" customFormat="1" ht="15">
      <c r="A140" s="44"/>
      <c r="B140" s="26" t="s">
        <v>11</v>
      </c>
      <c r="C140" s="106"/>
      <c r="D140" s="47"/>
      <c r="E140" s="36"/>
      <c r="F140" s="1"/>
      <c r="G140" s="1"/>
      <c r="H140" s="1"/>
      <c r="I140" s="1"/>
      <c r="J140" s="1"/>
      <c r="K140" s="1"/>
      <c r="L140" s="9"/>
      <c r="M140" s="76"/>
    </row>
    <row r="141" spans="1:13" ht="6" customHeight="1">
      <c r="A141" s="3"/>
      <c r="B141" s="64"/>
      <c r="C141" s="64"/>
      <c r="D141" s="64"/>
      <c r="E141" s="64"/>
      <c r="F141" s="1"/>
      <c r="G141" s="1"/>
      <c r="H141" s="1"/>
      <c r="I141" s="1"/>
      <c r="J141" s="1"/>
      <c r="K141" s="1"/>
      <c r="L141" s="9"/>
      <c r="M141" s="76"/>
    </row>
    <row r="142" spans="1:13" ht="8.25" customHeight="1">
      <c r="A142" s="65"/>
      <c r="B142" s="66"/>
      <c r="C142" s="66"/>
      <c r="D142" s="66"/>
      <c r="E142" s="66"/>
      <c r="F142" s="67"/>
      <c r="G142" s="68"/>
      <c r="H142" s="68"/>
      <c r="I142" s="68"/>
      <c r="J142" s="68"/>
      <c r="K142" s="67"/>
      <c r="L142" s="69"/>
      <c r="M142" s="67"/>
    </row>
    <row r="143" spans="7:11" ht="15.75">
      <c r="G143" s="112" t="s">
        <v>29</v>
      </c>
      <c r="H143" s="112"/>
      <c r="I143" s="112"/>
      <c r="J143" s="112"/>
      <c r="K143" s="70"/>
    </row>
    <row r="144" spans="7:11" ht="6" customHeight="1">
      <c r="G144" s="71"/>
      <c r="H144" s="71"/>
      <c r="I144" s="71"/>
      <c r="J144" s="71"/>
      <c r="K144" s="71"/>
    </row>
    <row r="145" spans="7:11" ht="4.5" customHeight="1">
      <c r="G145" s="71"/>
      <c r="H145" s="71"/>
      <c r="I145" s="71"/>
      <c r="J145" s="71"/>
      <c r="K145" s="71"/>
    </row>
    <row r="146" spans="7:11" ht="15.75">
      <c r="G146" s="110" t="s">
        <v>30</v>
      </c>
      <c r="H146" s="110"/>
      <c r="I146" s="110"/>
      <c r="J146" s="110"/>
      <c r="K146" s="72"/>
    </row>
  </sheetData>
  <mergeCells count="37">
    <mergeCell ref="H1:I1"/>
    <mergeCell ref="B75:E75"/>
    <mergeCell ref="B76:E76"/>
    <mergeCell ref="B137:E137"/>
    <mergeCell ref="C51:C57"/>
    <mergeCell ref="B58:E58"/>
    <mergeCell ref="B74:E74"/>
    <mergeCell ref="C64:C66"/>
    <mergeCell ref="B45:E45"/>
    <mergeCell ref="B46:E46"/>
    <mergeCell ref="G146:J146"/>
    <mergeCell ref="B138:E138"/>
    <mergeCell ref="C139:C140"/>
    <mergeCell ref="G143:J143"/>
    <mergeCell ref="C48:C50"/>
    <mergeCell ref="B16:E16"/>
    <mergeCell ref="B17:E17"/>
    <mergeCell ref="B18:E18"/>
    <mergeCell ref="B19:E19"/>
    <mergeCell ref="B13:E13"/>
    <mergeCell ref="B14:E14"/>
    <mergeCell ref="B15:E15"/>
    <mergeCell ref="B47:E47"/>
    <mergeCell ref="M8:M9"/>
    <mergeCell ref="B11:E11"/>
    <mergeCell ref="G8:L8"/>
    <mergeCell ref="B12:E12"/>
    <mergeCell ref="C67:C69"/>
    <mergeCell ref="A6:M6"/>
    <mergeCell ref="G2:I2"/>
    <mergeCell ref="G3:I3"/>
    <mergeCell ref="G4:I4"/>
    <mergeCell ref="A8:A9"/>
    <mergeCell ref="B8:B9"/>
    <mergeCell ref="C8:C9"/>
    <mergeCell ref="D8:E8"/>
    <mergeCell ref="F8:F9"/>
  </mergeCells>
  <printOptions/>
  <pageMargins left="0.34" right="0.36" top="0.75" bottom="0.81" header="0.25" footer="0.23"/>
  <pageSetup horizontalDpi="600" verticalDpi="600" orientation="portrait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Łukaszewicz</cp:lastModifiedBy>
  <cp:lastPrinted>2012-07-02T08:07:57Z</cp:lastPrinted>
  <dcterms:created xsi:type="dcterms:W3CDTF">1997-02-26T13:46:56Z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